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30" windowHeight="11760" tabRatio="777" activeTab="7"/>
  </bookViews>
  <sheets>
    <sheet name="1-整体预算收支执行情况表" sheetId="1" r:id="rId1"/>
    <sheet name="2-预算执行明细表 (定)" sheetId="13" r:id="rId2"/>
    <sheet name="2-预算执行明细表 (定) (2)" sheetId="22" state="hidden" r:id="rId3"/>
    <sheet name="2-预算执行明细表 (定) (3)" sheetId="24" state="hidden" r:id="rId4"/>
    <sheet name="2-预算执行明细表 (定) (4)" sheetId="26" state="hidden" r:id="rId5"/>
    <sheet name="3-基础数据表" sheetId="14" r:id="rId6"/>
    <sheet name="2-目标完成情况表(定）" sheetId="21" r:id="rId7"/>
    <sheet name="3-部门评价体系" sheetId="20" r:id="rId8"/>
    <sheet name="2-目标完成情况表 (2)" sheetId="23" state="hidden" r:id="rId9"/>
    <sheet name="对比" sheetId="15" state="hidden" r:id="rId10"/>
    <sheet name="Sheet4" sheetId="16" state="hidden" r:id="rId11"/>
    <sheet name="学生查询情况" sheetId="11" state="hidden" r:id="rId12"/>
    <sheet name="师资" sheetId="12" state="hidden" r:id="rId13"/>
    <sheet name="Sheet1" sheetId="19" state="hidden" r:id="rId14"/>
    <sheet name="Sheet2" sheetId="25" state="hidden" r:id="rId15"/>
    <sheet name="Sheet3" sheetId="27" state="hidden" r:id="rId16"/>
  </sheets>
  <definedNames>
    <definedName name="_xlnm.Print_Area" localSheetId="0">'1-整体预算收支执行情况表'!$A$1:$J$33</definedName>
    <definedName name="_xlnm.Print_Area" localSheetId="6">'2-目标完成情况表(定）'!$A$1:$E$52</definedName>
    <definedName name="_xlnm.Print_Area" localSheetId="1">'2-预算执行明细表 (定)'!$A$1:$H$30</definedName>
    <definedName name="_xlnm.Print_Area" localSheetId="2">'2-预算执行明细表 (定) (2)'!$A$1:$H$19</definedName>
    <definedName name="_xlnm.Print_Area" localSheetId="3">'2-预算执行明细表 (定) (3)'!$A$1:$H$30</definedName>
    <definedName name="_xlnm.Print_Area" localSheetId="4">'2-预算执行明细表 (定) (4)'!$A$1:$H$30</definedName>
    <definedName name="_xlnm.Print_Area" localSheetId="7">'3-部门评价体系'!$A$1:$I$31</definedName>
    <definedName name="_xlnm.Print_Area" localSheetId="5">'3-基础数据表'!$A$1:$G$35</definedName>
    <definedName name="_xlnm.Print_Titles" localSheetId="0">'1-整体预算收支执行情况表'!$4:$5</definedName>
    <definedName name="_xlnm.Print_Titles" localSheetId="8">'2-目标完成情况表 (2)'!$3:$3</definedName>
    <definedName name="_xlnm.Print_Titles" localSheetId="6">'2-目标完成情况表(定）'!$3:$3</definedName>
    <definedName name="_xlnm.Print_Titles" localSheetId="1">'2-预算执行明细表 (定)'!$4:$4</definedName>
    <definedName name="_xlnm.Print_Titles" localSheetId="7">'3-部门评价体系'!$3:$3</definedName>
    <definedName name="Z_36DD0FBA_DA74_463A_94FE_5199EC883190_.wvu.PrintTitles" localSheetId="7" hidden="1">'3-部门评价体系'!$2:$3</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8" i="20" l="1"/>
  <c r="G14" i="1" l="1"/>
  <c r="J25" i="1" l="1"/>
  <c r="J26" i="1"/>
  <c r="J27" i="1"/>
  <c r="J28" i="1"/>
  <c r="J29" i="1"/>
  <c r="L14" i="20" l="1"/>
  <c r="M13" i="20"/>
  <c r="L13" i="20"/>
  <c r="L12" i="20"/>
  <c r="L10" i="20"/>
  <c r="M9" i="20"/>
  <c r="L9" i="20"/>
  <c r="I25" i="25" l="1"/>
  <c r="H25" i="25"/>
  <c r="G25" i="25"/>
  <c r="F25" i="25"/>
  <c r="I17" i="25"/>
  <c r="I19" i="25"/>
  <c r="I16" i="25"/>
  <c r="H17" i="25"/>
  <c r="H19" i="25"/>
  <c r="H16" i="25"/>
  <c r="G17" i="25"/>
  <c r="G19" i="25"/>
  <c r="G16" i="25"/>
  <c r="F17" i="25"/>
  <c r="F19" i="25"/>
  <c r="E7" i="13"/>
  <c r="E6" i="13"/>
  <c r="G6" i="13"/>
  <c r="J7" i="13"/>
  <c r="F16" i="25" l="1"/>
  <c r="D19" i="25"/>
  <c r="E19" i="25"/>
  <c r="C19" i="25"/>
  <c r="D8" i="25" l="1"/>
  <c r="D7" i="25"/>
  <c r="D4" i="25"/>
  <c r="B8" i="25"/>
  <c r="G29" i="13"/>
  <c r="E29" i="13"/>
  <c r="J30" i="26"/>
  <c r="H29" i="26"/>
  <c r="F29" i="26"/>
  <c r="F28" i="26"/>
  <c r="H28" i="26" s="1"/>
  <c r="H27" i="26"/>
  <c r="F27" i="26"/>
  <c r="F26" i="26"/>
  <c r="H26" i="26" s="1"/>
  <c r="H25" i="26"/>
  <c r="F25" i="26"/>
  <c r="F24" i="26"/>
  <c r="H24" i="26" s="1"/>
  <c r="H23" i="26"/>
  <c r="F23" i="26"/>
  <c r="F22" i="26"/>
  <c r="H22" i="26" s="1"/>
  <c r="H21" i="26"/>
  <c r="F21" i="26"/>
  <c r="F20" i="26"/>
  <c r="H20" i="26" s="1"/>
  <c r="H19" i="26"/>
  <c r="F19" i="26"/>
  <c r="F18" i="26"/>
  <c r="H18" i="26" s="1"/>
  <c r="H17" i="26"/>
  <c r="F17" i="26"/>
  <c r="F16" i="26"/>
  <c r="H16" i="26" s="1"/>
  <c r="H15" i="26"/>
  <c r="F15" i="26"/>
  <c r="F14" i="26"/>
  <c r="H14" i="26" s="1"/>
  <c r="H13" i="26"/>
  <c r="F13" i="26"/>
  <c r="F12" i="26"/>
  <c r="H12" i="26" s="1"/>
  <c r="H11" i="26"/>
  <c r="F11" i="26"/>
  <c r="F10" i="26"/>
  <c r="H10" i="26" s="1"/>
  <c r="H9" i="26" s="1"/>
  <c r="G9" i="26"/>
  <c r="E9" i="26"/>
  <c r="D9" i="26"/>
  <c r="C9" i="26"/>
  <c r="F8" i="26"/>
  <c r="H8" i="26" s="1"/>
  <c r="J7" i="26"/>
  <c r="F7" i="26"/>
  <c r="H7" i="26" s="1"/>
  <c r="J6" i="26"/>
  <c r="H6" i="26"/>
  <c r="F6" i="26"/>
  <c r="G5" i="26"/>
  <c r="G30" i="26" s="1"/>
  <c r="F5" i="26"/>
  <c r="E5" i="26"/>
  <c r="E30" i="26" s="1"/>
  <c r="D5" i="26"/>
  <c r="D30" i="26" s="1"/>
  <c r="C5" i="26"/>
  <c r="C30" i="26" s="1"/>
  <c r="J6" i="13"/>
  <c r="E33" i="26" l="1"/>
  <c r="H5" i="26"/>
  <c r="H30" i="26" s="1"/>
  <c r="K30" i="26" s="1"/>
  <c r="F9" i="26"/>
  <c r="F30" i="26" s="1"/>
  <c r="F33" i="26" s="1"/>
  <c r="I12" i="1" l="1"/>
  <c r="I13" i="1"/>
  <c r="I14" i="1"/>
  <c r="I15" i="1"/>
  <c r="I16" i="1"/>
  <c r="I17" i="1"/>
  <c r="I18" i="1"/>
  <c r="I19" i="1"/>
  <c r="I20" i="1"/>
  <c r="I21" i="1"/>
  <c r="I22" i="1"/>
  <c r="I23" i="1"/>
  <c r="I24" i="1"/>
  <c r="I25" i="1"/>
  <c r="I26" i="1"/>
  <c r="I27" i="1"/>
  <c r="I28" i="1"/>
  <c r="I29" i="1"/>
  <c r="I30" i="1"/>
  <c r="I11" i="1"/>
  <c r="I8" i="1"/>
  <c r="I9" i="1"/>
  <c r="I7" i="1"/>
  <c r="H12" i="1"/>
  <c r="H13" i="1"/>
  <c r="H14" i="1"/>
  <c r="H15" i="1"/>
  <c r="H16" i="1"/>
  <c r="H17" i="1"/>
  <c r="H18" i="1"/>
  <c r="H19" i="1"/>
  <c r="H20" i="1"/>
  <c r="H21" i="1"/>
  <c r="H22" i="1"/>
  <c r="H23" i="1"/>
  <c r="H24" i="1"/>
  <c r="H25" i="1"/>
  <c r="H26" i="1"/>
  <c r="H27" i="1"/>
  <c r="H28" i="1"/>
  <c r="H29" i="1"/>
  <c r="H30" i="1"/>
  <c r="H11" i="1"/>
  <c r="H8" i="1"/>
  <c r="H7" i="1"/>
  <c r="G12" i="1"/>
  <c r="G13" i="1"/>
  <c r="G15" i="1"/>
  <c r="G16" i="1"/>
  <c r="G17" i="1"/>
  <c r="G18" i="1"/>
  <c r="G19" i="1"/>
  <c r="G20" i="1"/>
  <c r="G21" i="1"/>
  <c r="G22" i="1"/>
  <c r="G23" i="1"/>
  <c r="G24" i="1"/>
  <c r="G25" i="1"/>
  <c r="G26" i="1"/>
  <c r="G27" i="1"/>
  <c r="G28" i="1"/>
  <c r="G29" i="1"/>
  <c r="G30" i="1"/>
  <c r="G11" i="1"/>
  <c r="F11" i="13"/>
  <c r="F12" i="13"/>
  <c r="F13" i="13"/>
  <c r="F14" i="13"/>
  <c r="F15" i="13"/>
  <c r="F16" i="13"/>
  <c r="F17" i="13"/>
  <c r="F18" i="13"/>
  <c r="F19" i="13"/>
  <c r="F20" i="13"/>
  <c r="F21" i="13"/>
  <c r="F22" i="13"/>
  <c r="F23" i="13"/>
  <c r="F24" i="13"/>
  <c r="F25" i="13"/>
  <c r="F26" i="13"/>
  <c r="F27" i="13"/>
  <c r="F28" i="13"/>
  <c r="F29" i="13"/>
  <c r="F10" i="13"/>
  <c r="I7" i="24"/>
  <c r="I8" i="24"/>
  <c r="I9" i="24"/>
  <c r="I10" i="24"/>
  <c r="I11" i="24"/>
  <c r="I12" i="24"/>
  <c r="I13" i="24"/>
  <c r="I14" i="24"/>
  <c r="I15" i="24"/>
  <c r="I16" i="24"/>
  <c r="I17" i="24"/>
  <c r="I18" i="24"/>
  <c r="I19" i="24"/>
  <c r="I20" i="24"/>
  <c r="I21" i="24"/>
  <c r="I22" i="24"/>
  <c r="I23" i="24"/>
  <c r="I24" i="24"/>
  <c r="I25" i="24"/>
  <c r="I26" i="24"/>
  <c r="I27" i="24"/>
  <c r="I28" i="24"/>
  <c r="I29" i="24"/>
  <c r="I30" i="24"/>
  <c r="I6" i="24"/>
  <c r="F7" i="13"/>
  <c r="F8" i="13"/>
  <c r="F6" i="13"/>
  <c r="J30" i="24"/>
  <c r="F30" i="24"/>
  <c r="E30" i="24"/>
  <c r="H29" i="24"/>
  <c r="H28" i="24"/>
  <c r="H27" i="24"/>
  <c r="H26" i="24"/>
  <c r="H25" i="24"/>
  <c r="H24" i="24"/>
  <c r="H23" i="24"/>
  <c r="H22" i="24"/>
  <c r="H21" i="24"/>
  <c r="H20" i="24"/>
  <c r="H19" i="24"/>
  <c r="H18" i="24"/>
  <c r="H17" i="24"/>
  <c r="H16" i="24"/>
  <c r="H15" i="24"/>
  <c r="H14" i="24"/>
  <c r="H13" i="24"/>
  <c r="H12" i="24"/>
  <c r="H9" i="24" s="1"/>
  <c r="H11" i="24"/>
  <c r="H10" i="24"/>
  <c r="G9" i="24"/>
  <c r="F9" i="24"/>
  <c r="E9" i="24"/>
  <c r="D9" i="24"/>
  <c r="C9" i="24"/>
  <c r="H8" i="24"/>
  <c r="H7" i="24"/>
  <c r="H6" i="24"/>
  <c r="H5" i="24"/>
  <c r="G5" i="24"/>
  <c r="G30" i="24" s="1"/>
  <c r="F33" i="24" s="1"/>
  <c r="F5" i="24"/>
  <c r="E5" i="24"/>
  <c r="D5" i="24"/>
  <c r="D30" i="24" s="1"/>
  <c r="C5" i="24"/>
  <c r="C30" i="24" s="1"/>
  <c r="K30" i="24" l="1"/>
  <c r="H30" i="24"/>
  <c r="E33" i="24"/>
  <c r="J30" i="13"/>
  <c r="H11" i="13"/>
  <c r="H12" i="13"/>
  <c r="H13" i="13"/>
  <c r="H14" i="13"/>
  <c r="H15" i="13"/>
  <c r="H16" i="13"/>
  <c r="H17" i="13"/>
  <c r="H18" i="13"/>
  <c r="H19" i="13"/>
  <c r="H20" i="13"/>
  <c r="H21" i="13"/>
  <c r="H22" i="13"/>
  <c r="H23" i="13"/>
  <c r="H24" i="13"/>
  <c r="H25" i="13"/>
  <c r="H26" i="13"/>
  <c r="H27" i="13"/>
  <c r="H28" i="13"/>
  <c r="H29" i="13"/>
  <c r="H10" i="13"/>
  <c r="H7" i="13"/>
  <c r="L7" i="13" s="1"/>
  <c r="H8" i="13"/>
  <c r="H6" i="13"/>
  <c r="L6" i="13" s="1"/>
  <c r="J24" i="1" l="1"/>
  <c r="D65" i="23" l="1"/>
  <c r="G31" i="23"/>
  <c r="G30" i="23"/>
  <c r="E28" i="23"/>
  <c r="E27" i="23"/>
  <c r="E25" i="23"/>
  <c r="H22" i="23"/>
  <c r="E22" i="23"/>
  <c r="H21" i="23"/>
  <c r="E21" i="23"/>
  <c r="E6" i="1" l="1"/>
  <c r="J18" i="1"/>
  <c r="J19" i="1"/>
  <c r="J20" i="1"/>
  <c r="J21" i="1"/>
  <c r="J22" i="1"/>
  <c r="J23" i="1"/>
  <c r="J17" i="1"/>
  <c r="D31" i="1"/>
  <c r="C31" i="1"/>
  <c r="G9" i="13"/>
  <c r="G5" i="20" l="1"/>
  <c r="G6" i="20"/>
  <c r="G7" i="20"/>
  <c r="G8" i="20"/>
  <c r="G9" i="20"/>
  <c r="G10" i="20"/>
  <c r="G11" i="20"/>
  <c r="G12" i="20"/>
  <c r="G13" i="20"/>
  <c r="G14" i="20"/>
  <c r="G15" i="20"/>
  <c r="G16" i="20"/>
  <c r="G17" i="20"/>
  <c r="G18" i="20"/>
  <c r="G19" i="20"/>
  <c r="G20" i="20"/>
  <c r="G21" i="20"/>
  <c r="G22" i="20"/>
  <c r="G23" i="20"/>
  <c r="G24" i="20"/>
  <c r="G25" i="20"/>
  <c r="G26" i="20"/>
  <c r="G27" i="20"/>
  <c r="G28" i="20"/>
  <c r="G29" i="20"/>
  <c r="G30" i="20"/>
  <c r="G4" i="20"/>
  <c r="F18" i="22" l="1"/>
  <c r="F17" i="22"/>
  <c r="F16" i="22"/>
  <c r="F15" i="22"/>
  <c r="F14" i="22"/>
  <c r="F13" i="22"/>
  <c r="F12" i="22"/>
  <c r="E11" i="22"/>
  <c r="E9" i="22" s="1"/>
  <c r="F10" i="22"/>
  <c r="H9" i="22"/>
  <c r="H19" i="22" s="1"/>
  <c r="G9" i="22"/>
  <c r="G19" i="22" s="1"/>
  <c r="D9" i="22"/>
  <c r="D19" i="22" s="1"/>
  <c r="C9" i="22"/>
  <c r="C19" i="22" s="1"/>
  <c r="F8" i="22"/>
  <c r="F7" i="22"/>
  <c r="G6" i="22"/>
  <c r="E6" i="22"/>
  <c r="F6" i="22" s="1"/>
  <c r="F5" i="22" s="1"/>
  <c r="H5" i="22"/>
  <c r="G5" i="22"/>
  <c r="E5" i="22"/>
  <c r="E19" i="22" s="1"/>
  <c r="D5" i="22"/>
  <c r="C5" i="22"/>
  <c r="F11" i="22" l="1"/>
  <c r="F9" i="22" s="1"/>
  <c r="F19" i="22" s="1"/>
  <c r="H31" i="20" l="1"/>
  <c r="G31" i="20" l="1"/>
  <c r="J12" i="1" l="1"/>
  <c r="J13" i="1"/>
  <c r="J14" i="1"/>
  <c r="J15" i="1"/>
  <c r="J16" i="1"/>
  <c r="J30" i="1"/>
  <c r="J11" i="1"/>
  <c r="J8" i="1"/>
  <c r="J9" i="1"/>
  <c r="F10" i="19" l="1"/>
  <c r="F9" i="19"/>
  <c r="F8" i="19"/>
  <c r="F7" i="19"/>
  <c r="F6" i="19"/>
  <c r="F5" i="19"/>
  <c r="F4" i="19"/>
  <c r="F3" i="19"/>
  <c r="B10" i="19"/>
  <c r="B9" i="19"/>
  <c r="B8" i="19"/>
  <c r="B7" i="19"/>
  <c r="B6" i="19"/>
  <c r="B5" i="19"/>
  <c r="B4" i="19"/>
  <c r="B3" i="19"/>
  <c r="C2" i="12" l="1"/>
  <c r="D1" i="12"/>
  <c r="I41" i="11"/>
  <c r="O40" i="11"/>
  <c r="O41" i="11" s="1"/>
  <c r="I40" i="11"/>
  <c r="C40" i="11"/>
  <c r="C41" i="11" s="1"/>
  <c r="T21" i="11"/>
  <c r="S21" i="11"/>
  <c r="X20" i="11"/>
  <c r="O20" i="11"/>
  <c r="O21" i="11" s="1"/>
  <c r="J20" i="11"/>
  <c r="I20" i="11"/>
  <c r="I21" i="11" s="1"/>
  <c r="D20" i="11"/>
  <c r="C20" i="11"/>
  <c r="C21" i="11" s="1"/>
  <c r="Q19" i="11"/>
  <c r="K19" i="11"/>
  <c r="E19" i="11"/>
  <c r="Q18" i="11"/>
  <c r="O18" i="11"/>
  <c r="K18" i="11"/>
  <c r="E18" i="11"/>
  <c r="Q17" i="11"/>
  <c r="K17" i="11"/>
  <c r="E17" i="11"/>
  <c r="Q16" i="11"/>
  <c r="K16" i="11"/>
  <c r="E16" i="11"/>
  <c r="Q15" i="11"/>
  <c r="K15" i="11"/>
  <c r="E15" i="11"/>
  <c r="Q14" i="11"/>
  <c r="K14" i="11"/>
  <c r="E14" i="11"/>
  <c r="Q13" i="11"/>
  <c r="K13" i="11"/>
  <c r="E13" i="11"/>
  <c r="P12" i="11"/>
  <c r="Q12" i="11" s="1"/>
  <c r="K12" i="11"/>
  <c r="E12" i="11"/>
  <c r="Q11" i="11"/>
  <c r="K11" i="11"/>
  <c r="E11" i="11"/>
  <c r="Q10" i="11"/>
  <c r="K10" i="11"/>
  <c r="E10" i="11"/>
  <c r="Q9" i="11"/>
  <c r="K9" i="11"/>
  <c r="E9" i="11"/>
  <c r="Q8" i="11"/>
  <c r="K8" i="11"/>
  <c r="E8" i="11"/>
  <c r="P7" i="11"/>
  <c r="Q7" i="11" s="1"/>
  <c r="K7" i="11"/>
  <c r="E7" i="11"/>
  <c r="Q6" i="11"/>
  <c r="P6" i="11"/>
  <c r="P20" i="11" s="1"/>
  <c r="K6" i="11"/>
  <c r="E6" i="11"/>
  <c r="K5" i="11"/>
  <c r="K4" i="11"/>
  <c r="D11" i="16"/>
  <c r="C11" i="16"/>
  <c r="G18" i="15"/>
  <c r="H18" i="15" s="1"/>
  <c r="F18" i="15"/>
  <c r="I18" i="15" s="1"/>
  <c r="J18" i="15" s="1"/>
  <c r="E18" i="15"/>
  <c r="D18" i="15"/>
  <c r="J17" i="15"/>
  <c r="J15" i="15"/>
  <c r="I15" i="15"/>
  <c r="G15" i="15"/>
  <c r="H15" i="15" s="1"/>
  <c r="D8" i="15"/>
  <c r="F6" i="15"/>
  <c r="E6" i="15"/>
  <c r="F5" i="15"/>
  <c r="E5" i="15"/>
  <c r="F4" i="15"/>
  <c r="E4" i="15"/>
  <c r="F14" i="14"/>
  <c r="J15" i="14" s="1"/>
  <c r="D14" i="14"/>
  <c r="I15" i="14" s="1"/>
  <c r="B14" i="14"/>
  <c r="H15" i="14" s="1"/>
  <c r="F7" i="14"/>
  <c r="D7" i="14"/>
  <c r="B7" i="14"/>
  <c r="F4" i="14"/>
  <c r="F9" i="13"/>
  <c r="E9" i="13"/>
  <c r="D9" i="13"/>
  <c r="C9" i="13"/>
  <c r="G5" i="13"/>
  <c r="E5" i="13"/>
  <c r="D5" i="13"/>
  <c r="C5" i="13"/>
  <c r="E32" i="1"/>
  <c r="I10" i="1"/>
  <c r="F13" i="14" s="1"/>
  <c r="H10" i="1"/>
  <c r="D13" i="14" s="1"/>
  <c r="J7" i="1"/>
  <c r="I6" i="1"/>
  <c r="H6" i="1"/>
  <c r="E8" i="15" l="1"/>
  <c r="I31" i="1"/>
  <c r="D30" i="13"/>
  <c r="V20" i="11"/>
  <c r="W20" i="11"/>
  <c r="E30" i="13"/>
  <c r="H31" i="1"/>
  <c r="C33" i="1"/>
  <c r="J6" i="1"/>
  <c r="D33" i="1"/>
  <c r="J10" i="1"/>
  <c r="F5" i="13"/>
  <c r="H5" i="13"/>
  <c r="F8" i="15"/>
  <c r="I8" i="15" s="1"/>
  <c r="J8" i="15" s="1"/>
  <c r="C30" i="13"/>
  <c r="G30" i="13"/>
  <c r="H9" i="13"/>
  <c r="G4" i="15"/>
  <c r="I4" i="15"/>
  <c r="J4" i="15" s="1"/>
  <c r="I6" i="15"/>
  <c r="J6" i="15" s="1"/>
  <c r="G6" i="15"/>
  <c r="H6" i="15" s="1"/>
  <c r="I5" i="15"/>
  <c r="J5" i="15" s="1"/>
  <c r="G5" i="15"/>
  <c r="H5" i="15" s="1"/>
  <c r="E33" i="13" l="1"/>
  <c r="J31" i="1"/>
  <c r="F30" i="13"/>
  <c r="F33" i="13" s="1"/>
  <c r="E31" i="1"/>
  <c r="E36" i="1" s="1"/>
  <c r="I32" i="1"/>
  <c r="J32" i="1" s="1"/>
  <c r="H33" i="1"/>
  <c r="H30" i="13"/>
  <c r="K30" i="13" s="1"/>
  <c r="H4" i="15"/>
  <c r="G8" i="15"/>
  <c r="H8" i="15" s="1"/>
  <c r="E33" i="1" l="1"/>
  <c r="F31" i="14"/>
  <c r="J33" i="1"/>
  <c r="I33" i="1"/>
</calcChain>
</file>

<file path=xl/sharedStrings.xml><?xml version="1.0" encoding="utf-8"?>
<sst xmlns="http://schemas.openxmlformats.org/spreadsheetml/2006/main" count="988" uniqueCount="594">
  <si>
    <t>金额单位:万元</t>
  </si>
  <si>
    <t>序号</t>
  </si>
  <si>
    <t>项目</t>
  </si>
  <si>
    <t>一般商品和服务支出</t>
  </si>
  <si>
    <t>其他支出</t>
  </si>
  <si>
    <t>上年结转</t>
  </si>
  <si>
    <t>年初预算</t>
  </si>
  <si>
    <t>决算金额</t>
  </si>
  <si>
    <t>结转结余</t>
  </si>
  <si>
    <t>备注</t>
  </si>
  <si>
    <t>工资福利支出</t>
  </si>
  <si>
    <t>对个人和家庭补助</t>
  </si>
  <si>
    <t>合计</t>
  </si>
  <si>
    <r>
      <rPr>
        <sz val="12"/>
        <color theme="1"/>
        <rFont val="黑体"/>
        <family val="3"/>
        <charset val="134"/>
      </rPr>
      <t>附件</t>
    </r>
    <r>
      <rPr>
        <sz val="12"/>
        <color theme="1"/>
        <rFont val="Times New Roman"/>
        <family val="1"/>
      </rPr>
      <t>3</t>
    </r>
  </si>
  <si>
    <t>项   目</t>
  </si>
  <si>
    <t>2020年决算</t>
  </si>
  <si>
    <t>2021年预算</t>
  </si>
  <si>
    <t>2021年决算</t>
  </si>
  <si>
    <t>2021年决算较预算增+（减-）</t>
  </si>
  <si>
    <t>2021年决算较上年决算增+（减-）</t>
  </si>
  <si>
    <t>金额</t>
  </si>
  <si>
    <t>比例</t>
  </si>
  <si>
    <t>差异原因分析</t>
  </si>
  <si>
    <t>1、教育费附加项目金额未纳入预算。2、在职和退休人员文明单位奖和综治奖未纳入预算</t>
  </si>
  <si>
    <r>
      <rPr>
        <sz val="12"/>
        <color theme="1"/>
        <rFont val="仿宋"/>
        <family val="3"/>
        <charset val="134"/>
      </rPr>
      <t>项</t>
    </r>
    <r>
      <rPr>
        <sz val="12"/>
        <color theme="1"/>
        <rFont val="Times New Roman"/>
        <family val="1"/>
      </rPr>
      <t xml:space="preserve">   </t>
    </r>
    <r>
      <rPr>
        <sz val="12"/>
        <color theme="1"/>
        <rFont val="仿宋"/>
        <family val="3"/>
        <charset val="134"/>
      </rPr>
      <t>目</t>
    </r>
  </si>
  <si>
    <r>
      <rPr>
        <sz val="12"/>
        <color theme="1"/>
        <rFont val="Times New Roman"/>
        <family val="1"/>
      </rPr>
      <t>2020</t>
    </r>
    <r>
      <rPr>
        <sz val="12"/>
        <color theme="1"/>
        <rFont val="仿宋"/>
        <family val="3"/>
        <charset val="134"/>
      </rPr>
      <t>年决算</t>
    </r>
  </si>
  <si>
    <r>
      <rPr>
        <sz val="12"/>
        <color theme="1"/>
        <rFont val="Times New Roman"/>
        <family val="1"/>
      </rPr>
      <t>2021</t>
    </r>
    <r>
      <rPr>
        <sz val="12"/>
        <color theme="1"/>
        <rFont val="仿宋"/>
        <family val="3"/>
        <charset val="134"/>
      </rPr>
      <t>年预算</t>
    </r>
  </si>
  <si>
    <r>
      <rPr>
        <sz val="12"/>
        <color theme="1"/>
        <rFont val="Times New Roman"/>
        <family val="1"/>
      </rPr>
      <t>2021</t>
    </r>
    <r>
      <rPr>
        <sz val="12"/>
        <color theme="1"/>
        <rFont val="仿宋"/>
        <family val="3"/>
        <charset val="134"/>
      </rPr>
      <t>年决算</t>
    </r>
  </si>
  <si>
    <r>
      <rPr>
        <sz val="12"/>
        <color theme="1"/>
        <rFont val="Times New Roman"/>
        <family val="1"/>
      </rPr>
      <t>2020</t>
    </r>
    <r>
      <rPr>
        <sz val="12"/>
        <color theme="1"/>
        <rFont val="仿宋"/>
        <family val="3"/>
        <charset val="134"/>
      </rPr>
      <t>年决算较年初预算增</t>
    </r>
    <r>
      <rPr>
        <sz val="12"/>
        <color theme="1"/>
        <rFont val="Times New Roman"/>
        <family val="1"/>
      </rPr>
      <t>+</t>
    </r>
    <r>
      <rPr>
        <sz val="12"/>
        <color theme="1"/>
        <rFont val="仿宋"/>
        <family val="3"/>
        <charset val="134"/>
      </rPr>
      <t>（减</t>
    </r>
    <r>
      <rPr>
        <sz val="12"/>
        <color theme="1"/>
        <rFont val="Times New Roman"/>
        <family val="1"/>
      </rPr>
      <t>-</t>
    </r>
    <r>
      <rPr>
        <sz val="12"/>
        <color theme="1"/>
        <rFont val="仿宋"/>
        <family val="3"/>
        <charset val="134"/>
      </rPr>
      <t>）</t>
    </r>
  </si>
  <si>
    <r>
      <rPr>
        <sz val="12"/>
        <color theme="1"/>
        <rFont val="Times New Roman"/>
        <family val="1"/>
      </rPr>
      <t>2020</t>
    </r>
    <r>
      <rPr>
        <sz val="12"/>
        <color theme="1"/>
        <rFont val="仿宋"/>
        <family val="3"/>
        <charset val="134"/>
      </rPr>
      <t>年决算较上年决算增</t>
    </r>
    <r>
      <rPr>
        <sz val="12"/>
        <color theme="1"/>
        <rFont val="Times New Roman"/>
        <family val="1"/>
      </rPr>
      <t>+</t>
    </r>
    <r>
      <rPr>
        <sz val="12"/>
        <color theme="1"/>
        <rFont val="仿宋"/>
        <family val="3"/>
        <charset val="134"/>
      </rPr>
      <t>（减</t>
    </r>
    <r>
      <rPr>
        <sz val="12"/>
        <color theme="1"/>
        <rFont val="Times New Roman"/>
        <family val="1"/>
      </rPr>
      <t>-</t>
    </r>
    <r>
      <rPr>
        <sz val="12"/>
        <color theme="1"/>
        <rFont val="仿宋"/>
        <family val="3"/>
        <charset val="134"/>
      </rPr>
      <t>）</t>
    </r>
  </si>
  <si>
    <t>公务接待费</t>
  </si>
  <si>
    <t>公务用车运行维护费</t>
  </si>
  <si>
    <t>无因公出国（境）支出</t>
  </si>
  <si>
    <t>公务接待费预算不准确</t>
  </si>
  <si>
    <t>2020下学期</t>
  </si>
  <si>
    <t>高一</t>
  </si>
  <si>
    <t>类别</t>
  </si>
  <si>
    <t>人数</t>
  </si>
  <si>
    <t>学费</t>
  </si>
  <si>
    <t>差异</t>
  </si>
  <si>
    <t>高二</t>
  </si>
  <si>
    <t>高三</t>
  </si>
  <si>
    <t>航空班</t>
  </si>
  <si>
    <t>精英班</t>
  </si>
  <si>
    <t>创新班</t>
  </si>
  <si>
    <t>伯渠班</t>
  </si>
  <si>
    <t>2020年上学期</t>
  </si>
  <si>
    <t>师生比</t>
  </si>
  <si>
    <t>学校</t>
    <phoneticPr fontId="18" type="noConversion"/>
  </si>
  <si>
    <t>2020年</t>
    <phoneticPr fontId="18" type="noConversion"/>
  </si>
  <si>
    <t>二中</t>
    <phoneticPr fontId="18" type="noConversion"/>
  </si>
  <si>
    <t>三中</t>
    <phoneticPr fontId="18" type="noConversion"/>
  </si>
  <si>
    <t>四中</t>
    <phoneticPr fontId="18" type="noConversion"/>
  </si>
  <si>
    <t>五中</t>
    <phoneticPr fontId="18" type="noConversion"/>
  </si>
  <si>
    <t>六中</t>
    <phoneticPr fontId="18" type="noConversion"/>
  </si>
  <si>
    <t>七中</t>
    <phoneticPr fontId="18" type="noConversion"/>
  </si>
  <si>
    <t>十一中</t>
    <phoneticPr fontId="18" type="noConversion"/>
  </si>
  <si>
    <t>十三中</t>
    <phoneticPr fontId="18" type="noConversion"/>
  </si>
  <si>
    <t>中考综合成绩</t>
    <phoneticPr fontId="18" type="noConversion"/>
  </si>
  <si>
    <t>排名</t>
    <phoneticPr fontId="18" type="noConversion"/>
  </si>
  <si>
    <t>教育教学质量奖综合得分</t>
    <phoneticPr fontId="18" type="noConversion"/>
  </si>
  <si>
    <t>2021年</t>
    <phoneticPr fontId="18" type="noConversion"/>
  </si>
  <si>
    <t>中考综合成绩</t>
    <phoneticPr fontId="18" type="noConversion"/>
  </si>
  <si>
    <r>
      <rPr>
        <sz val="12"/>
        <color indexed="8"/>
        <rFont val="仿宋"/>
        <family val="3"/>
        <charset val="134"/>
      </rPr>
      <t>财政供养人员情况</t>
    </r>
  </si>
  <si>
    <r>
      <rPr>
        <sz val="12"/>
        <color indexed="8"/>
        <rFont val="仿宋"/>
        <family val="3"/>
        <charset val="134"/>
      </rPr>
      <t>控制率</t>
    </r>
  </si>
  <si>
    <r>
      <t xml:space="preserve">   </t>
    </r>
    <r>
      <rPr>
        <sz val="12"/>
        <color indexed="8"/>
        <rFont val="仿宋"/>
        <family val="3"/>
        <charset val="134"/>
      </rPr>
      <t>其中：公车购置</t>
    </r>
  </si>
  <si>
    <r>
      <t xml:space="preserve">             </t>
    </r>
    <r>
      <rPr>
        <sz val="12"/>
        <color indexed="8"/>
        <rFont val="仿宋"/>
        <family val="3"/>
        <charset val="134"/>
      </rPr>
      <t>公车运行维护</t>
    </r>
    <phoneticPr fontId="17" type="noConversion"/>
  </si>
  <si>
    <r>
      <t xml:space="preserve">   2.</t>
    </r>
    <r>
      <rPr>
        <sz val="12"/>
        <color indexed="8"/>
        <rFont val="仿宋"/>
        <family val="3"/>
        <charset val="134"/>
      </rPr>
      <t>差旅费</t>
    </r>
    <phoneticPr fontId="17" type="noConversion"/>
  </si>
  <si>
    <r>
      <t xml:space="preserve">   3.</t>
    </r>
    <r>
      <rPr>
        <sz val="12"/>
        <color indexed="8"/>
        <rFont val="仿宋"/>
        <family val="3"/>
        <charset val="134"/>
      </rPr>
      <t>水电费</t>
    </r>
    <phoneticPr fontId="17" type="noConversion"/>
  </si>
  <si>
    <r>
      <t xml:space="preserve">   4.</t>
    </r>
    <r>
      <rPr>
        <sz val="12"/>
        <color indexed="8"/>
        <rFont val="仿宋"/>
        <family val="3"/>
        <charset val="134"/>
      </rPr>
      <t>福利费</t>
    </r>
    <phoneticPr fontId="17" type="noConversion"/>
  </si>
  <si>
    <r>
      <t xml:space="preserve">   5.</t>
    </r>
    <r>
      <rPr>
        <sz val="12"/>
        <color indexed="8"/>
        <rFont val="仿宋"/>
        <family val="3"/>
        <charset val="134"/>
      </rPr>
      <t>公务接待费</t>
    </r>
    <phoneticPr fontId="17" type="noConversion"/>
  </si>
  <si>
    <r>
      <rPr>
        <sz val="12"/>
        <color theme="1"/>
        <rFont val="仿宋"/>
        <family val="3"/>
        <charset val="134"/>
      </rPr>
      <t>批复规模（㎡）</t>
    </r>
  </si>
  <si>
    <r>
      <rPr>
        <sz val="12"/>
        <color indexed="8"/>
        <rFont val="仿宋"/>
        <family val="3"/>
        <charset val="134"/>
      </rPr>
      <t>实际规模（㎡）</t>
    </r>
  </si>
  <si>
    <r>
      <rPr>
        <sz val="12"/>
        <color indexed="8"/>
        <rFont val="仿宋"/>
        <family val="3"/>
        <charset val="134"/>
      </rPr>
      <t>规模
控制率</t>
    </r>
  </si>
  <si>
    <r>
      <rPr>
        <sz val="12"/>
        <color indexed="8"/>
        <rFont val="仿宋"/>
        <family val="3"/>
        <charset val="134"/>
      </rPr>
      <t>实际投资（万元）</t>
    </r>
  </si>
  <si>
    <r>
      <rPr>
        <sz val="12"/>
        <color indexed="8"/>
        <rFont val="仿宋"/>
        <family val="3"/>
        <charset val="134"/>
      </rPr>
      <t>投资概算控制率</t>
    </r>
  </si>
  <si>
    <r>
      <rPr>
        <sz val="12"/>
        <color indexed="8"/>
        <rFont val="仿宋"/>
        <family val="3"/>
        <charset val="134"/>
      </rPr>
      <t>厉行节约保障措施</t>
    </r>
  </si>
  <si>
    <r>
      <t xml:space="preserve">   6.</t>
    </r>
    <r>
      <rPr>
        <sz val="12"/>
        <color indexed="8"/>
        <rFont val="仿宋"/>
        <family val="3"/>
        <charset val="134"/>
      </rPr>
      <t>劳务费</t>
    </r>
    <phoneticPr fontId="17" type="noConversion"/>
  </si>
  <si>
    <r>
      <t xml:space="preserve">   8.</t>
    </r>
    <r>
      <rPr>
        <sz val="12"/>
        <color indexed="8"/>
        <rFont val="仿宋"/>
        <family val="3"/>
        <charset val="134"/>
      </rPr>
      <t>维修（护）费</t>
    </r>
    <phoneticPr fontId="17" type="noConversion"/>
  </si>
  <si>
    <r>
      <t xml:space="preserve">   9.</t>
    </r>
    <r>
      <rPr>
        <sz val="12"/>
        <color indexed="8"/>
        <rFont val="仿宋"/>
        <family val="3"/>
        <charset val="134"/>
      </rPr>
      <t>物业管理费</t>
    </r>
    <phoneticPr fontId="17" type="noConversion"/>
  </si>
  <si>
    <r>
      <t xml:space="preserve">   10.</t>
    </r>
    <r>
      <rPr>
        <sz val="12"/>
        <color indexed="8"/>
        <rFont val="仿宋"/>
        <family val="3"/>
        <charset val="134"/>
      </rPr>
      <t>印刷费</t>
    </r>
    <phoneticPr fontId="17" type="noConversion"/>
  </si>
  <si>
    <r>
      <t xml:space="preserve">   11.</t>
    </r>
    <r>
      <rPr>
        <sz val="12"/>
        <color indexed="8"/>
        <rFont val="仿宋"/>
        <family val="3"/>
        <charset val="134"/>
      </rPr>
      <t>邮电费</t>
    </r>
    <phoneticPr fontId="17" type="noConversion"/>
  </si>
  <si>
    <r>
      <t xml:space="preserve">   12.</t>
    </r>
    <r>
      <rPr>
        <sz val="12"/>
        <color indexed="8"/>
        <rFont val="仿宋"/>
        <family val="3"/>
        <charset val="134"/>
      </rPr>
      <t>其他交通费</t>
    </r>
    <phoneticPr fontId="17" type="noConversion"/>
  </si>
  <si>
    <r>
      <t xml:space="preserve">   13.</t>
    </r>
    <r>
      <rPr>
        <sz val="12"/>
        <color indexed="8"/>
        <rFont val="仿宋"/>
        <family val="3"/>
        <charset val="134"/>
      </rPr>
      <t>工会经费</t>
    </r>
    <phoneticPr fontId="17" type="noConversion"/>
  </si>
  <si>
    <r>
      <t xml:space="preserve">   14.</t>
    </r>
    <r>
      <rPr>
        <sz val="12"/>
        <color indexed="8"/>
        <rFont val="仿宋"/>
        <family val="3"/>
        <charset val="134"/>
      </rPr>
      <t>培训费</t>
    </r>
    <phoneticPr fontId="17" type="noConversion"/>
  </si>
  <si>
    <r>
      <t xml:space="preserve">   15.</t>
    </r>
    <r>
      <rPr>
        <sz val="12"/>
        <color indexed="8"/>
        <rFont val="仿宋"/>
        <family val="3"/>
        <charset val="134"/>
      </rPr>
      <t>其他</t>
    </r>
    <phoneticPr fontId="17" type="noConversion"/>
  </si>
  <si>
    <t>本年调整</t>
    <phoneticPr fontId="17" type="noConversion"/>
  </si>
  <si>
    <r>
      <rPr>
        <sz val="12"/>
        <color indexed="8"/>
        <rFont val="黑体"/>
        <family val="3"/>
        <charset val="134"/>
      </rPr>
      <t>附件</t>
    </r>
    <r>
      <rPr>
        <sz val="12"/>
        <color indexed="8"/>
        <rFont val="Times New Roman"/>
        <family val="1"/>
      </rPr>
      <t>1</t>
    </r>
  </si>
  <si>
    <r>
      <rPr>
        <sz val="12"/>
        <color indexed="8"/>
        <rFont val="仿宋"/>
        <family val="3"/>
        <charset val="134"/>
      </rPr>
      <t>金额单位</t>
    </r>
    <r>
      <rPr>
        <sz val="12"/>
        <color indexed="8"/>
        <rFont val="Times New Roman"/>
        <family val="1"/>
      </rPr>
      <t>:</t>
    </r>
    <r>
      <rPr>
        <sz val="12"/>
        <color indexed="8"/>
        <rFont val="仿宋"/>
        <family val="3"/>
        <charset val="134"/>
      </rPr>
      <t>万元</t>
    </r>
  </si>
  <si>
    <r>
      <rPr>
        <sz val="12"/>
        <color indexed="8"/>
        <rFont val="黑体"/>
        <family val="3"/>
        <charset val="134"/>
      </rPr>
      <t>序号</t>
    </r>
  </si>
  <si>
    <r>
      <rPr>
        <sz val="12"/>
        <color indexed="8"/>
        <rFont val="黑体"/>
        <family val="3"/>
        <charset val="134"/>
      </rPr>
      <t>项目</t>
    </r>
  </si>
  <si>
    <r>
      <rPr>
        <sz val="12"/>
        <color indexed="8"/>
        <rFont val="黑体"/>
        <family val="3"/>
        <charset val="134"/>
      </rPr>
      <t>收入</t>
    </r>
  </si>
  <si>
    <r>
      <rPr>
        <sz val="12"/>
        <color indexed="8"/>
        <rFont val="黑体"/>
        <family val="3"/>
        <charset val="134"/>
      </rPr>
      <t>支出</t>
    </r>
  </si>
  <si>
    <r>
      <rPr>
        <sz val="12"/>
        <color indexed="8"/>
        <rFont val="黑体"/>
        <family val="3"/>
        <charset val="134"/>
      </rPr>
      <t>预算数</t>
    </r>
  </si>
  <si>
    <r>
      <rPr>
        <sz val="12"/>
        <color indexed="8"/>
        <rFont val="黑体"/>
        <family val="3"/>
        <charset val="134"/>
      </rPr>
      <t>决算数</t>
    </r>
  </si>
  <si>
    <r>
      <rPr>
        <sz val="12"/>
        <color indexed="8"/>
        <rFont val="黑体"/>
        <family val="3"/>
        <charset val="134"/>
      </rPr>
      <t>决算较预算变动情况
增</t>
    </r>
    <r>
      <rPr>
        <sz val="12"/>
        <color indexed="8"/>
        <rFont val="Times New Roman"/>
        <family val="1"/>
      </rPr>
      <t>+</t>
    </r>
    <r>
      <rPr>
        <sz val="12"/>
        <color indexed="8"/>
        <rFont val="黑体"/>
        <family val="3"/>
        <charset val="134"/>
      </rPr>
      <t>（减）</t>
    </r>
    <r>
      <rPr>
        <sz val="12"/>
        <color indexed="8"/>
        <rFont val="Times New Roman"/>
        <family val="1"/>
      </rPr>
      <t>-</t>
    </r>
  </si>
  <si>
    <r>
      <rPr>
        <sz val="12"/>
        <color indexed="8"/>
        <rFont val="仿宋"/>
        <family val="3"/>
        <charset val="134"/>
      </rPr>
      <t>一</t>
    </r>
  </si>
  <si>
    <r>
      <rPr>
        <sz val="12"/>
        <color indexed="8"/>
        <rFont val="仿宋"/>
        <family val="3"/>
        <charset val="134"/>
      </rPr>
      <t>一般公共预算拨款</t>
    </r>
  </si>
  <si>
    <r>
      <rPr>
        <sz val="12"/>
        <color indexed="8"/>
        <rFont val="仿宋"/>
        <family val="3"/>
        <charset val="134"/>
      </rPr>
      <t>基本支出</t>
    </r>
    <r>
      <rPr>
        <sz val="12"/>
        <color indexed="8"/>
        <rFont val="Times New Roman"/>
        <family val="1"/>
      </rPr>
      <t xml:space="preserve"> </t>
    </r>
  </si>
  <si>
    <r>
      <rPr>
        <sz val="12"/>
        <color indexed="8"/>
        <rFont val="仿宋"/>
        <family val="3"/>
        <charset val="134"/>
      </rPr>
      <t>工资和福利支出</t>
    </r>
  </si>
  <si>
    <r>
      <rPr>
        <sz val="12"/>
        <color indexed="8"/>
        <rFont val="仿宋"/>
        <family val="3"/>
        <charset val="134"/>
      </rPr>
      <t>一般商品和服务支出</t>
    </r>
  </si>
  <si>
    <r>
      <rPr>
        <sz val="12"/>
        <color indexed="8"/>
        <rFont val="仿宋"/>
        <family val="3"/>
        <charset val="134"/>
      </rPr>
      <t>二</t>
    </r>
  </si>
  <si>
    <r>
      <rPr>
        <sz val="12"/>
        <color indexed="8"/>
        <rFont val="仿宋"/>
        <family val="3"/>
        <charset val="134"/>
      </rPr>
      <t>政府性基金预算拨款</t>
    </r>
  </si>
  <si>
    <r>
      <rPr>
        <sz val="12"/>
        <color indexed="8"/>
        <rFont val="仿宋"/>
        <family val="3"/>
        <charset val="134"/>
      </rPr>
      <t>对个人和家庭补助支出</t>
    </r>
  </si>
  <si>
    <r>
      <rPr>
        <sz val="12"/>
        <color indexed="8"/>
        <rFont val="仿宋"/>
        <family val="3"/>
        <charset val="134"/>
      </rPr>
      <t>三</t>
    </r>
  </si>
  <si>
    <r>
      <rPr>
        <sz val="12"/>
        <color indexed="8"/>
        <rFont val="仿宋"/>
        <family val="3"/>
        <charset val="134"/>
      </rPr>
      <t>国有资本经营预算拨款</t>
    </r>
  </si>
  <si>
    <r>
      <rPr>
        <sz val="12"/>
        <color indexed="8"/>
        <rFont val="仿宋"/>
        <family val="3"/>
        <charset val="134"/>
      </rPr>
      <t>项目支出</t>
    </r>
  </si>
  <si>
    <r>
      <rPr>
        <sz val="12"/>
        <color indexed="8"/>
        <rFont val="仿宋"/>
        <family val="3"/>
        <charset val="134"/>
      </rPr>
      <t>四</t>
    </r>
  </si>
  <si>
    <r>
      <rPr>
        <sz val="12"/>
        <color indexed="8"/>
        <rFont val="仿宋"/>
        <family val="3"/>
        <charset val="134"/>
      </rPr>
      <t>社会保险基金预算拨款</t>
    </r>
  </si>
  <si>
    <r>
      <rPr>
        <sz val="12"/>
        <color indexed="8"/>
        <rFont val="仿宋"/>
        <family val="3"/>
        <charset val="134"/>
      </rPr>
      <t>五</t>
    </r>
  </si>
  <si>
    <r>
      <rPr>
        <sz val="12"/>
        <color indexed="8"/>
        <rFont val="仿宋"/>
        <family val="3"/>
        <charset val="134"/>
      </rPr>
      <t>六</t>
    </r>
  </si>
  <si>
    <r>
      <rPr>
        <sz val="12"/>
        <color indexed="8"/>
        <rFont val="仿宋"/>
        <family val="3"/>
        <charset val="134"/>
      </rPr>
      <t>本年收入小计</t>
    </r>
  </si>
  <si>
    <r>
      <rPr>
        <sz val="12"/>
        <color indexed="8"/>
        <rFont val="仿宋"/>
        <family val="3"/>
        <charset val="134"/>
      </rPr>
      <t>本年支出小计</t>
    </r>
  </si>
  <si>
    <r>
      <rPr>
        <sz val="12"/>
        <color indexed="8"/>
        <rFont val="仿宋"/>
        <family val="3"/>
        <charset val="134"/>
      </rPr>
      <t>七</t>
    </r>
  </si>
  <si>
    <r>
      <rPr>
        <sz val="12"/>
        <color indexed="8"/>
        <rFont val="仿宋"/>
        <family val="3"/>
        <charset val="134"/>
      </rPr>
      <t>上年结转</t>
    </r>
  </si>
  <si>
    <r>
      <rPr>
        <sz val="12"/>
        <color indexed="8"/>
        <rFont val="仿宋"/>
        <family val="3"/>
        <charset val="134"/>
      </rPr>
      <t>结转下年支出</t>
    </r>
  </si>
  <si>
    <r>
      <rPr>
        <sz val="12"/>
        <color indexed="8"/>
        <rFont val="仿宋"/>
        <family val="3"/>
        <charset val="134"/>
      </rPr>
      <t>八</t>
    </r>
  </si>
  <si>
    <r>
      <rPr>
        <sz val="12"/>
        <color indexed="8"/>
        <rFont val="仿宋"/>
        <family val="3"/>
        <charset val="134"/>
      </rPr>
      <t>收入总计</t>
    </r>
  </si>
  <si>
    <r>
      <rPr>
        <sz val="12"/>
        <color indexed="8"/>
        <rFont val="仿宋"/>
        <family val="3"/>
        <charset val="134"/>
      </rPr>
      <t>支出总计</t>
    </r>
  </si>
  <si>
    <t>可执行指标
合计</t>
    <phoneticPr fontId="17" type="noConversion"/>
  </si>
  <si>
    <r>
      <rPr>
        <sz val="12"/>
        <rFont val="仿宋"/>
        <family val="3"/>
        <charset val="134"/>
      </rPr>
      <t>一</t>
    </r>
  </si>
  <si>
    <r>
      <rPr>
        <sz val="12"/>
        <rFont val="仿宋"/>
        <family val="3"/>
        <charset val="134"/>
      </rPr>
      <t>基本支出</t>
    </r>
  </si>
  <si>
    <r>
      <rPr>
        <sz val="12"/>
        <rFont val="仿宋"/>
        <family val="3"/>
        <charset val="134"/>
      </rPr>
      <t>工资福利支出</t>
    </r>
  </si>
  <si>
    <r>
      <rPr>
        <sz val="12"/>
        <rFont val="仿宋"/>
        <family val="3"/>
        <charset val="134"/>
      </rPr>
      <t>一般商品和服务支出</t>
    </r>
  </si>
  <si>
    <r>
      <rPr>
        <sz val="12"/>
        <rFont val="仿宋"/>
        <family val="3"/>
        <charset val="134"/>
      </rPr>
      <t>对个人和家庭补助</t>
    </r>
  </si>
  <si>
    <r>
      <rPr>
        <sz val="12"/>
        <rFont val="仿宋"/>
        <family val="3"/>
        <charset val="134"/>
      </rPr>
      <t>二</t>
    </r>
  </si>
  <si>
    <r>
      <rPr>
        <sz val="12"/>
        <rFont val="仿宋"/>
        <family val="3"/>
        <charset val="134"/>
      </rPr>
      <t>项目支出</t>
    </r>
  </si>
  <si>
    <r>
      <rPr>
        <sz val="12"/>
        <rFont val="仿宋"/>
        <family val="3"/>
        <charset val="134"/>
      </rPr>
      <t>三</t>
    </r>
  </si>
  <si>
    <r>
      <rPr>
        <sz val="12"/>
        <rFont val="仿宋"/>
        <family val="3"/>
        <charset val="134"/>
      </rPr>
      <t>合</t>
    </r>
    <r>
      <rPr>
        <sz val="12"/>
        <rFont val="Times New Roman"/>
        <family val="1"/>
      </rPr>
      <t xml:space="preserve">  </t>
    </r>
    <r>
      <rPr>
        <sz val="12"/>
        <rFont val="仿宋"/>
        <family val="3"/>
        <charset val="134"/>
      </rPr>
      <t>计</t>
    </r>
    <phoneticPr fontId="17" type="noConversion"/>
  </si>
  <si>
    <r>
      <rPr>
        <sz val="12"/>
        <color indexed="8"/>
        <rFont val="黑体"/>
        <family val="3"/>
        <charset val="134"/>
      </rPr>
      <t>附件</t>
    </r>
    <r>
      <rPr>
        <sz val="12"/>
        <color indexed="8"/>
        <rFont val="Times New Roman"/>
        <family val="1"/>
      </rPr>
      <t>2</t>
    </r>
  </si>
  <si>
    <r>
      <rPr>
        <sz val="18"/>
        <color indexed="8"/>
        <rFont val="方正小标宋_GBK"/>
        <family val="3"/>
        <charset val="134"/>
      </rPr>
      <t>部门整体支出绩效评价基础数据表</t>
    </r>
    <phoneticPr fontId="17" type="noConversion"/>
  </si>
  <si>
    <r>
      <rPr>
        <sz val="12"/>
        <color indexed="8"/>
        <rFont val="仿宋"/>
        <family val="3"/>
        <charset val="134"/>
      </rPr>
      <t>编制数</t>
    </r>
    <phoneticPr fontId="17" type="noConversion"/>
  </si>
  <si>
    <r>
      <rPr>
        <sz val="12"/>
        <color indexed="8"/>
        <rFont val="黑体"/>
        <family val="3"/>
        <charset val="134"/>
      </rPr>
      <t>经费控制情况</t>
    </r>
  </si>
  <si>
    <r>
      <rPr>
        <sz val="12"/>
        <color indexed="8"/>
        <rFont val="仿宋"/>
        <family val="3"/>
        <charset val="134"/>
      </rPr>
      <t>三公经费：</t>
    </r>
    <phoneticPr fontId="17" type="noConversion"/>
  </si>
  <si>
    <r>
      <t xml:space="preserve">  1.</t>
    </r>
    <r>
      <rPr>
        <sz val="12"/>
        <color indexed="8"/>
        <rFont val="仿宋"/>
        <family val="3"/>
        <charset val="134"/>
      </rPr>
      <t>公务用车购置和维护经费</t>
    </r>
    <phoneticPr fontId="17" type="noConversion"/>
  </si>
  <si>
    <r>
      <t xml:space="preserve">  2.</t>
    </r>
    <r>
      <rPr>
        <sz val="12"/>
        <color indexed="8"/>
        <rFont val="仿宋"/>
        <family val="3"/>
        <charset val="134"/>
      </rPr>
      <t>出国经费</t>
    </r>
    <phoneticPr fontId="17" type="noConversion"/>
  </si>
  <si>
    <r>
      <t xml:space="preserve">  3.</t>
    </r>
    <r>
      <rPr>
        <sz val="12"/>
        <color indexed="8"/>
        <rFont val="仿宋"/>
        <family val="3"/>
        <charset val="134"/>
      </rPr>
      <t>公务接待</t>
    </r>
    <phoneticPr fontId="17" type="noConversion"/>
  </si>
  <si>
    <r>
      <rPr>
        <sz val="12"/>
        <color indexed="8"/>
        <rFont val="仿宋"/>
        <family val="3"/>
        <charset val="134"/>
      </rPr>
      <t>项目支出：</t>
    </r>
    <phoneticPr fontId="17" type="noConversion"/>
  </si>
  <si>
    <r>
      <rPr>
        <sz val="12"/>
        <color indexed="8"/>
        <rFont val="仿宋"/>
        <family val="3"/>
        <charset val="134"/>
      </rPr>
      <t>公用经费：</t>
    </r>
    <phoneticPr fontId="17" type="noConversion"/>
  </si>
  <si>
    <r>
      <t xml:space="preserve">  1.</t>
    </r>
    <r>
      <rPr>
        <sz val="12"/>
        <color indexed="8"/>
        <rFont val="仿宋"/>
        <family val="3"/>
        <charset val="134"/>
      </rPr>
      <t>办公费</t>
    </r>
    <phoneticPr fontId="17" type="noConversion"/>
  </si>
  <si>
    <r>
      <rPr>
        <sz val="12"/>
        <color indexed="8"/>
        <rFont val="仿宋"/>
        <family val="3"/>
        <charset val="134"/>
      </rPr>
      <t>政府采购金额</t>
    </r>
    <phoneticPr fontId="17" type="noConversion"/>
  </si>
  <si>
    <r>
      <rPr>
        <sz val="12"/>
        <color indexed="8"/>
        <rFont val="仿宋"/>
        <family val="3"/>
        <charset val="134"/>
      </rPr>
      <t>部门整体支出预算调整</t>
    </r>
    <phoneticPr fontId="17" type="noConversion"/>
  </si>
  <si>
    <r>
      <rPr>
        <sz val="12"/>
        <color indexed="8"/>
        <rFont val="仿宋"/>
        <family val="3"/>
        <charset val="134"/>
      </rPr>
      <t>预算投资
（万元）</t>
    </r>
    <phoneticPr fontId="17" type="noConversion"/>
  </si>
  <si>
    <t>2022年常德市第六中学部门整体预算执行明细表</t>
    <phoneticPr fontId="17" type="noConversion"/>
  </si>
  <si>
    <t>学校建设及改造资金</t>
  </si>
  <si>
    <t>市直教育奖励机制资金</t>
  </si>
  <si>
    <t>学生资助资金</t>
  </si>
  <si>
    <t>教学仪器装备及信息化建设</t>
    <phoneticPr fontId="17" type="noConversion"/>
  </si>
  <si>
    <t>高考考点标准化建设</t>
  </si>
  <si>
    <t>教育教学质量奖</t>
    <phoneticPr fontId="17" type="noConversion"/>
  </si>
  <si>
    <t>其他</t>
    <phoneticPr fontId="17" type="noConversion"/>
  </si>
  <si>
    <r>
      <t>2022</t>
    </r>
    <r>
      <rPr>
        <sz val="12"/>
        <color indexed="8"/>
        <rFont val="仿宋"/>
        <family val="3"/>
        <charset val="134"/>
      </rPr>
      <t>年实际在职人数</t>
    </r>
    <phoneticPr fontId="17" type="noConversion"/>
  </si>
  <si>
    <r>
      <rPr>
        <sz val="12"/>
        <rFont val="黑体"/>
        <family val="3"/>
        <charset val="134"/>
      </rPr>
      <t>一级</t>
    </r>
    <r>
      <rPr>
        <sz val="12"/>
        <rFont val="Times New Roman"/>
        <family val="1"/>
      </rPr>
      <t xml:space="preserve">
</t>
    </r>
    <r>
      <rPr>
        <sz val="12"/>
        <rFont val="黑体"/>
        <family val="3"/>
        <charset val="134"/>
      </rPr>
      <t>指标</t>
    </r>
  </si>
  <si>
    <r>
      <rPr>
        <sz val="12"/>
        <rFont val="黑体"/>
        <family val="3"/>
        <charset val="134"/>
      </rPr>
      <t>二级</t>
    </r>
    <r>
      <rPr>
        <sz val="12"/>
        <rFont val="Times New Roman"/>
        <family val="1"/>
      </rPr>
      <t xml:space="preserve">
</t>
    </r>
    <r>
      <rPr>
        <sz val="12"/>
        <rFont val="黑体"/>
        <family val="3"/>
        <charset val="134"/>
      </rPr>
      <t>指标</t>
    </r>
  </si>
  <si>
    <r>
      <rPr>
        <sz val="12"/>
        <rFont val="黑体"/>
        <family val="3"/>
        <charset val="134"/>
      </rPr>
      <t>三级指标</t>
    </r>
  </si>
  <si>
    <r>
      <rPr>
        <sz val="12"/>
        <rFont val="黑体"/>
        <family val="3"/>
        <charset val="134"/>
      </rPr>
      <t>分值</t>
    </r>
  </si>
  <si>
    <r>
      <rPr>
        <sz val="12"/>
        <rFont val="黑体"/>
        <family val="3"/>
        <charset val="134"/>
      </rPr>
      <t>指标解释</t>
    </r>
  </si>
  <si>
    <r>
      <rPr>
        <sz val="12"/>
        <rFont val="黑体"/>
        <family val="3"/>
        <charset val="134"/>
      </rPr>
      <t>指标说明</t>
    </r>
  </si>
  <si>
    <r>
      <rPr>
        <sz val="12"/>
        <rFont val="黑体"/>
        <family val="3"/>
        <charset val="134"/>
      </rPr>
      <t>得分</t>
    </r>
  </si>
  <si>
    <r>
      <rPr>
        <sz val="12"/>
        <rFont val="黑体"/>
        <family val="3"/>
        <charset val="134"/>
      </rPr>
      <t>扣分</t>
    </r>
  </si>
  <si>
    <r>
      <rPr>
        <sz val="12"/>
        <rFont val="黑体"/>
        <family val="3"/>
        <charset val="134"/>
      </rPr>
      <t>扣分理由</t>
    </r>
  </si>
  <si>
    <r>
      <rPr>
        <sz val="12"/>
        <rFont val="仿宋"/>
        <family val="3"/>
        <charset val="134"/>
      </rPr>
      <t>投</t>
    </r>
    <r>
      <rPr>
        <sz val="12"/>
        <rFont val="Times New Roman"/>
        <family val="1"/>
      </rPr>
      <t xml:space="preserve">
</t>
    </r>
    <r>
      <rPr>
        <sz val="12"/>
        <rFont val="仿宋"/>
        <family val="3"/>
        <charset val="134"/>
      </rPr>
      <t>入（</t>
    </r>
    <r>
      <rPr>
        <sz val="12"/>
        <rFont val="Times New Roman"/>
        <family val="1"/>
      </rPr>
      <t>10</t>
    </r>
    <r>
      <rPr>
        <sz val="12"/>
        <rFont val="仿宋"/>
        <family val="3"/>
        <charset val="134"/>
      </rPr>
      <t>分）</t>
    </r>
  </si>
  <si>
    <r>
      <rPr>
        <sz val="12"/>
        <rFont val="仿宋"/>
        <family val="3"/>
        <charset val="134"/>
      </rPr>
      <t>目标</t>
    </r>
    <r>
      <rPr>
        <sz val="12"/>
        <rFont val="Times New Roman"/>
        <family val="1"/>
      </rPr>
      <t xml:space="preserve">
</t>
    </r>
    <r>
      <rPr>
        <sz val="12"/>
        <rFont val="仿宋"/>
        <family val="3"/>
        <charset val="134"/>
      </rPr>
      <t>设定</t>
    </r>
    <r>
      <rPr>
        <sz val="12"/>
        <rFont val="Times New Roman"/>
        <family val="1"/>
      </rPr>
      <t xml:space="preserve">
7</t>
    </r>
    <r>
      <rPr>
        <sz val="12"/>
        <rFont val="仿宋"/>
        <family val="3"/>
        <charset val="134"/>
      </rPr>
      <t>分</t>
    </r>
  </si>
  <si>
    <r>
      <rPr>
        <sz val="12"/>
        <rFont val="仿宋"/>
        <family val="3"/>
        <charset val="134"/>
      </rPr>
      <t>绩效目标</t>
    </r>
    <r>
      <rPr>
        <sz val="12"/>
        <rFont val="Times New Roman"/>
        <family val="1"/>
      </rPr>
      <t xml:space="preserve">
</t>
    </r>
    <r>
      <rPr>
        <sz val="12"/>
        <rFont val="仿宋"/>
        <family val="3"/>
        <charset val="134"/>
      </rPr>
      <t>合理性</t>
    </r>
  </si>
  <si>
    <r>
      <t xml:space="preserve">  </t>
    </r>
    <r>
      <rPr>
        <sz val="12"/>
        <rFont val="仿宋"/>
        <family val="3"/>
        <charset val="134"/>
      </rPr>
      <t>部门所设立的整体绩效目标依据是否充分，是否符合客观实际，用以反映和考核部门整体绩效目标与部门履职、年度工作任务的相符性情况。</t>
    </r>
  </si>
  <si>
    <r>
      <rPr>
        <sz val="12"/>
        <rFont val="仿宋"/>
        <family val="3"/>
        <charset val="134"/>
      </rPr>
      <t>①符合国家法律法规、国民经济和社会发展总体规划，得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②符合部门</t>
    </r>
    <r>
      <rPr>
        <sz val="12"/>
        <rFont val="Times New Roman"/>
        <family val="1"/>
      </rPr>
      <t>“</t>
    </r>
    <r>
      <rPr>
        <sz val="12"/>
        <rFont val="仿宋"/>
        <family val="3"/>
        <charset val="134"/>
      </rPr>
      <t>三定</t>
    </r>
    <r>
      <rPr>
        <sz val="12"/>
        <rFont val="Times New Roman"/>
        <family val="1"/>
      </rPr>
      <t>”</t>
    </r>
    <r>
      <rPr>
        <sz val="12"/>
        <rFont val="仿宋"/>
        <family val="3"/>
        <charset val="134"/>
      </rPr>
      <t>方案确定的职责，得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③符合部门制定的中长期实施规划，得</t>
    </r>
    <r>
      <rPr>
        <sz val="12"/>
        <rFont val="Times New Roman"/>
        <family val="1"/>
      </rPr>
      <t>1</t>
    </r>
    <r>
      <rPr>
        <sz val="12"/>
        <rFont val="仿宋"/>
        <family val="3"/>
        <charset val="134"/>
      </rPr>
      <t>分。</t>
    </r>
    <phoneticPr fontId="17" type="noConversion"/>
  </si>
  <si>
    <r>
      <rPr>
        <sz val="12"/>
        <rFont val="仿宋"/>
        <family val="3"/>
        <charset val="134"/>
      </rPr>
      <t>绩效指标</t>
    </r>
    <r>
      <rPr>
        <sz val="12"/>
        <rFont val="Times New Roman"/>
        <family val="1"/>
      </rPr>
      <t xml:space="preserve">
</t>
    </r>
    <r>
      <rPr>
        <sz val="12"/>
        <rFont val="仿宋"/>
        <family val="3"/>
        <charset val="134"/>
      </rPr>
      <t>明确性</t>
    </r>
  </si>
  <si>
    <r>
      <t xml:space="preserve">  </t>
    </r>
    <r>
      <rPr>
        <sz val="12"/>
        <rFont val="仿宋"/>
        <family val="3"/>
        <charset val="134"/>
      </rPr>
      <t>部门依据整体绩效目标所设定的绩效指标是否清晰、细化、可衡量，用以反映和考核部门整体绩效目标的明细化情况。</t>
    </r>
  </si>
  <si>
    <r>
      <rPr>
        <sz val="12"/>
        <rFont val="仿宋"/>
        <family val="3"/>
        <charset val="134"/>
      </rPr>
      <t>①将部门整体的绩效目标细化分解为具体的工作任务，得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②通过清晰、可衡量的指标值予以体现，得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③与部门年度的任务数或计划数相对应，得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④与本年度部门预算资金相匹配，得</t>
    </r>
    <r>
      <rPr>
        <sz val="12"/>
        <rFont val="Times New Roman"/>
        <family val="1"/>
      </rPr>
      <t>1</t>
    </r>
    <r>
      <rPr>
        <sz val="12"/>
        <rFont val="仿宋"/>
        <family val="3"/>
        <charset val="134"/>
      </rPr>
      <t>分。</t>
    </r>
    <phoneticPr fontId="17" type="noConversion"/>
  </si>
  <si>
    <r>
      <rPr>
        <sz val="12"/>
        <rFont val="仿宋"/>
        <family val="3"/>
        <charset val="134"/>
      </rPr>
      <t>预算</t>
    </r>
    <r>
      <rPr>
        <sz val="12"/>
        <rFont val="Times New Roman"/>
        <family val="1"/>
      </rPr>
      <t xml:space="preserve">
</t>
    </r>
    <r>
      <rPr>
        <sz val="12"/>
        <rFont val="仿宋"/>
        <family val="3"/>
        <charset val="134"/>
      </rPr>
      <t>配置</t>
    </r>
    <r>
      <rPr>
        <sz val="12"/>
        <rFont val="Times New Roman"/>
        <family val="1"/>
      </rPr>
      <t xml:space="preserve">
3</t>
    </r>
    <r>
      <rPr>
        <sz val="12"/>
        <rFont val="仿宋"/>
        <family val="3"/>
        <charset val="134"/>
      </rPr>
      <t>分</t>
    </r>
  </si>
  <si>
    <r>
      <rPr>
        <sz val="12"/>
        <rFont val="仿宋"/>
        <family val="3"/>
        <charset val="134"/>
      </rPr>
      <t>在职人员</t>
    </r>
    <r>
      <rPr>
        <sz val="12"/>
        <rFont val="Times New Roman"/>
        <family val="1"/>
      </rPr>
      <t xml:space="preserve">
</t>
    </r>
    <r>
      <rPr>
        <sz val="12"/>
        <rFont val="仿宋"/>
        <family val="3"/>
        <charset val="134"/>
      </rPr>
      <t>控制率</t>
    </r>
  </si>
  <si>
    <r>
      <t xml:space="preserve">  </t>
    </r>
    <r>
      <rPr>
        <sz val="12"/>
        <rFont val="仿宋"/>
        <family val="3"/>
        <charset val="134"/>
      </rPr>
      <t>部门本年度实际在职人员数与编制数的比率，用以反映和考核部门对人员成本的控制程度。</t>
    </r>
    <r>
      <rPr>
        <sz val="12"/>
        <rFont val="Times New Roman"/>
        <family val="1"/>
      </rPr>
      <t xml:space="preserve">
  </t>
    </r>
    <r>
      <rPr>
        <sz val="12"/>
        <rFont val="仿宋"/>
        <family val="3"/>
        <charset val="134"/>
      </rPr>
      <t>在职人员控制率</t>
    </r>
    <r>
      <rPr>
        <sz val="12"/>
        <rFont val="Times New Roman"/>
        <family val="1"/>
      </rPr>
      <t>=</t>
    </r>
    <r>
      <rPr>
        <sz val="12"/>
        <rFont val="仿宋"/>
        <family val="3"/>
        <charset val="134"/>
      </rPr>
      <t>（在职人员数</t>
    </r>
    <r>
      <rPr>
        <sz val="12"/>
        <rFont val="Times New Roman"/>
        <family val="1"/>
      </rPr>
      <t>/</t>
    </r>
    <r>
      <rPr>
        <sz val="12"/>
        <rFont val="仿宋"/>
        <family val="3"/>
        <charset val="134"/>
      </rPr>
      <t>编制数）</t>
    </r>
    <r>
      <rPr>
        <sz val="12"/>
        <rFont val="Times New Roman"/>
        <family val="1"/>
      </rPr>
      <t>×100%</t>
    </r>
    <r>
      <rPr>
        <sz val="12"/>
        <rFont val="仿宋"/>
        <family val="3"/>
        <charset val="134"/>
      </rPr>
      <t>。</t>
    </r>
    <r>
      <rPr>
        <sz val="12"/>
        <rFont val="Times New Roman"/>
        <family val="1"/>
      </rPr>
      <t xml:space="preserve">
  </t>
    </r>
    <r>
      <rPr>
        <sz val="12"/>
        <rFont val="仿宋"/>
        <family val="3"/>
        <charset val="134"/>
      </rPr>
      <t>在职人员数：部门实际在职人数，以财政部确定的部门决算编制口径为准。扣掉编制部门和劳动部门批复同意的临聘人员。</t>
    </r>
    <r>
      <rPr>
        <sz val="12"/>
        <rFont val="Times New Roman"/>
        <family val="1"/>
      </rPr>
      <t xml:space="preserve">
  </t>
    </r>
    <r>
      <rPr>
        <sz val="12"/>
        <rFont val="仿宋"/>
        <family val="3"/>
        <charset val="134"/>
      </rPr>
      <t>编制数：机构编制部门核定批复的部门的人员编制数。</t>
    </r>
  </si>
  <si>
    <r>
      <t>“</t>
    </r>
    <r>
      <rPr>
        <sz val="12"/>
        <rFont val="仿宋"/>
        <family val="3"/>
        <charset val="134"/>
      </rPr>
      <t>三公经费</t>
    </r>
    <r>
      <rPr>
        <sz val="12"/>
        <rFont val="Times New Roman"/>
        <family val="1"/>
      </rPr>
      <t>”</t>
    </r>
    <r>
      <rPr>
        <sz val="12"/>
        <rFont val="仿宋"/>
        <family val="3"/>
        <charset val="134"/>
      </rPr>
      <t>变动率</t>
    </r>
  </si>
  <si>
    <r>
      <t xml:space="preserve">  </t>
    </r>
    <r>
      <rPr>
        <sz val="12"/>
        <rFont val="仿宋"/>
        <family val="3"/>
        <charset val="134"/>
      </rPr>
      <t>部门本年度</t>
    </r>
    <r>
      <rPr>
        <sz val="12"/>
        <rFont val="Times New Roman"/>
        <family val="1"/>
      </rPr>
      <t>“</t>
    </r>
    <r>
      <rPr>
        <sz val="12"/>
        <rFont val="仿宋"/>
        <family val="3"/>
        <charset val="134"/>
      </rPr>
      <t>三公经费</t>
    </r>
    <r>
      <rPr>
        <sz val="12"/>
        <rFont val="Times New Roman"/>
        <family val="1"/>
      </rPr>
      <t>”</t>
    </r>
    <r>
      <rPr>
        <sz val="12"/>
        <rFont val="仿宋"/>
        <family val="3"/>
        <charset val="134"/>
      </rPr>
      <t>预算数与上年度</t>
    </r>
    <r>
      <rPr>
        <sz val="12"/>
        <rFont val="Times New Roman"/>
        <family val="1"/>
      </rPr>
      <t>“</t>
    </r>
    <r>
      <rPr>
        <sz val="12"/>
        <rFont val="仿宋"/>
        <family val="3"/>
        <charset val="134"/>
      </rPr>
      <t>三公经费</t>
    </r>
    <r>
      <rPr>
        <sz val="12"/>
        <rFont val="Times New Roman"/>
        <family val="1"/>
      </rPr>
      <t>”</t>
    </r>
    <r>
      <rPr>
        <sz val="12"/>
        <rFont val="仿宋"/>
        <family val="3"/>
        <charset val="134"/>
      </rPr>
      <t>预算数的变动比率，用以反映和考核部门对控制重点行政成本的努力程度。</t>
    </r>
    <r>
      <rPr>
        <sz val="12"/>
        <rFont val="Times New Roman"/>
        <family val="1"/>
      </rPr>
      <t xml:space="preserve">
  “</t>
    </r>
    <r>
      <rPr>
        <sz val="12"/>
        <rFont val="仿宋"/>
        <family val="3"/>
        <charset val="134"/>
      </rPr>
      <t>三公经费</t>
    </r>
    <r>
      <rPr>
        <sz val="12"/>
        <rFont val="Times New Roman"/>
        <family val="1"/>
      </rPr>
      <t>”</t>
    </r>
    <r>
      <rPr>
        <sz val="12"/>
        <rFont val="仿宋"/>
        <family val="3"/>
        <charset val="134"/>
      </rPr>
      <t>变动率</t>
    </r>
    <r>
      <rPr>
        <sz val="12"/>
        <rFont val="Times New Roman"/>
        <family val="1"/>
      </rPr>
      <t>=[</t>
    </r>
    <r>
      <rPr>
        <sz val="12"/>
        <rFont val="仿宋"/>
        <family val="3"/>
        <charset val="134"/>
      </rPr>
      <t>（本年度</t>
    </r>
    <r>
      <rPr>
        <sz val="12"/>
        <rFont val="Times New Roman"/>
        <family val="1"/>
      </rPr>
      <t>“</t>
    </r>
    <r>
      <rPr>
        <sz val="12"/>
        <rFont val="仿宋"/>
        <family val="3"/>
        <charset val="134"/>
      </rPr>
      <t>三公经费</t>
    </r>
    <r>
      <rPr>
        <sz val="12"/>
        <rFont val="Times New Roman"/>
        <family val="1"/>
      </rPr>
      <t>”</t>
    </r>
    <r>
      <rPr>
        <sz val="12"/>
        <rFont val="仿宋"/>
        <family val="3"/>
        <charset val="134"/>
      </rPr>
      <t>预算数</t>
    </r>
    <r>
      <rPr>
        <sz val="12"/>
        <rFont val="Times New Roman"/>
        <family val="1"/>
      </rPr>
      <t>-</t>
    </r>
    <r>
      <rPr>
        <sz val="12"/>
        <rFont val="仿宋"/>
        <family val="3"/>
        <charset val="134"/>
      </rPr>
      <t>上年度</t>
    </r>
    <r>
      <rPr>
        <sz val="12"/>
        <rFont val="Times New Roman"/>
        <family val="1"/>
      </rPr>
      <t>“</t>
    </r>
    <r>
      <rPr>
        <sz val="12"/>
        <rFont val="仿宋"/>
        <family val="3"/>
        <charset val="134"/>
      </rPr>
      <t>三公经费</t>
    </r>
    <r>
      <rPr>
        <sz val="12"/>
        <rFont val="Times New Roman"/>
        <family val="1"/>
      </rPr>
      <t>”</t>
    </r>
    <r>
      <rPr>
        <sz val="12"/>
        <rFont val="仿宋"/>
        <family val="3"/>
        <charset val="134"/>
      </rPr>
      <t>预算数）</t>
    </r>
    <r>
      <rPr>
        <sz val="12"/>
        <rFont val="Times New Roman"/>
        <family val="1"/>
      </rPr>
      <t>/</t>
    </r>
    <r>
      <rPr>
        <sz val="12"/>
        <rFont val="仿宋"/>
        <family val="3"/>
        <charset val="134"/>
      </rPr>
      <t>上年度</t>
    </r>
    <r>
      <rPr>
        <sz val="12"/>
        <rFont val="Times New Roman"/>
        <family val="1"/>
      </rPr>
      <t>“</t>
    </r>
    <r>
      <rPr>
        <sz val="12"/>
        <rFont val="仿宋"/>
        <family val="3"/>
        <charset val="134"/>
      </rPr>
      <t>三公经费</t>
    </r>
    <r>
      <rPr>
        <sz val="12"/>
        <rFont val="Times New Roman"/>
        <family val="1"/>
      </rPr>
      <t>”</t>
    </r>
    <r>
      <rPr>
        <sz val="12"/>
        <rFont val="仿宋"/>
        <family val="3"/>
        <charset val="134"/>
      </rPr>
      <t>预算数</t>
    </r>
    <r>
      <rPr>
        <sz val="12"/>
        <rFont val="Times New Roman"/>
        <family val="1"/>
      </rPr>
      <t>]×100%</t>
    </r>
    <r>
      <rPr>
        <sz val="12"/>
        <rFont val="仿宋"/>
        <family val="3"/>
        <charset val="134"/>
      </rPr>
      <t>。</t>
    </r>
    <r>
      <rPr>
        <sz val="12"/>
        <rFont val="Times New Roman"/>
        <family val="1"/>
      </rPr>
      <t xml:space="preserve">
  </t>
    </r>
    <r>
      <rPr>
        <sz val="12"/>
        <rFont val="仿宋"/>
        <family val="3"/>
        <charset val="134"/>
      </rPr>
      <t>三公经费：年度预算安排的因公出国（境）费、公务车辆购置及运行费和公务接待费。</t>
    </r>
    <phoneticPr fontId="17" type="noConversion"/>
  </si>
  <si>
    <r>
      <t>“</t>
    </r>
    <r>
      <rPr>
        <sz val="12"/>
        <rFont val="仿宋"/>
        <family val="3"/>
        <charset val="134"/>
      </rPr>
      <t>三公经费</t>
    </r>
    <r>
      <rPr>
        <sz val="12"/>
        <rFont val="Times New Roman"/>
        <family val="1"/>
      </rPr>
      <t>”</t>
    </r>
    <r>
      <rPr>
        <sz val="12"/>
        <rFont val="仿宋"/>
        <family val="3"/>
        <charset val="134"/>
      </rPr>
      <t>变动率</t>
    </r>
    <r>
      <rPr>
        <sz val="12"/>
        <rFont val="Times New Roman"/>
        <family val="1"/>
      </rPr>
      <t>≤0</t>
    </r>
    <r>
      <rPr>
        <sz val="12"/>
        <rFont val="仿宋"/>
        <family val="3"/>
        <charset val="134"/>
      </rPr>
      <t>，得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每超过一个百分点扣</t>
    </r>
    <r>
      <rPr>
        <sz val="12"/>
        <rFont val="Times New Roman"/>
        <family val="1"/>
      </rPr>
      <t>0.5</t>
    </r>
    <r>
      <rPr>
        <sz val="12"/>
        <rFont val="仿宋"/>
        <family val="3"/>
        <charset val="134"/>
      </rPr>
      <t>分，扣完为止。</t>
    </r>
  </si>
  <si>
    <r>
      <rPr>
        <sz val="12"/>
        <rFont val="仿宋"/>
        <family val="3"/>
        <charset val="134"/>
      </rPr>
      <t>重点支出</t>
    </r>
    <r>
      <rPr>
        <sz val="12"/>
        <rFont val="Times New Roman"/>
        <family val="1"/>
      </rPr>
      <t xml:space="preserve">
</t>
    </r>
    <r>
      <rPr>
        <sz val="12"/>
        <rFont val="仿宋"/>
        <family val="3"/>
        <charset val="134"/>
      </rPr>
      <t>安排率</t>
    </r>
  </si>
  <si>
    <r>
      <rPr>
        <sz val="12"/>
        <rFont val="仿宋"/>
        <family val="3"/>
        <charset val="134"/>
      </rPr>
      <t>重点支出安排率</t>
    </r>
    <r>
      <rPr>
        <sz val="12"/>
        <rFont val="Times New Roman"/>
        <family val="1"/>
      </rPr>
      <t>≥90%</t>
    </r>
    <r>
      <rPr>
        <sz val="12"/>
        <rFont val="仿宋"/>
        <family val="3"/>
        <charset val="134"/>
      </rPr>
      <t>，得</t>
    </r>
    <r>
      <rPr>
        <sz val="12"/>
        <rFont val="Times New Roman"/>
        <family val="1"/>
      </rPr>
      <t>1</t>
    </r>
    <r>
      <rPr>
        <sz val="12"/>
        <rFont val="仿宋"/>
        <family val="3"/>
        <charset val="134"/>
      </rPr>
      <t>分；</t>
    </r>
    <r>
      <rPr>
        <sz val="12"/>
        <rFont val="Times New Roman"/>
        <family val="1"/>
      </rPr>
      <t xml:space="preserve">
80%</t>
    </r>
    <r>
      <rPr>
        <sz val="12"/>
        <rFont val="仿宋"/>
        <family val="3"/>
        <charset val="134"/>
      </rPr>
      <t>（含）</t>
    </r>
    <r>
      <rPr>
        <sz val="12"/>
        <rFont val="Times New Roman"/>
        <family val="1"/>
      </rPr>
      <t>-90%</t>
    </r>
    <r>
      <rPr>
        <sz val="12"/>
        <rFont val="仿宋"/>
        <family val="3"/>
        <charset val="134"/>
      </rPr>
      <t>，得</t>
    </r>
    <r>
      <rPr>
        <sz val="12"/>
        <rFont val="Times New Roman"/>
        <family val="1"/>
      </rPr>
      <t>0.5</t>
    </r>
    <r>
      <rPr>
        <sz val="12"/>
        <rFont val="仿宋"/>
        <family val="3"/>
        <charset val="134"/>
      </rPr>
      <t>分；</t>
    </r>
    <r>
      <rPr>
        <sz val="12"/>
        <rFont val="Times New Roman"/>
        <family val="1"/>
      </rPr>
      <t xml:space="preserve">
</t>
    </r>
    <r>
      <rPr>
        <sz val="12"/>
        <rFont val="仿宋"/>
        <family val="3"/>
        <charset val="134"/>
      </rPr>
      <t>＜</t>
    </r>
    <r>
      <rPr>
        <sz val="12"/>
        <rFont val="Times New Roman"/>
        <family val="1"/>
      </rPr>
      <t>80%</t>
    </r>
    <r>
      <rPr>
        <sz val="12"/>
        <rFont val="仿宋"/>
        <family val="3"/>
        <charset val="134"/>
      </rPr>
      <t>，得</t>
    </r>
    <r>
      <rPr>
        <sz val="12"/>
        <rFont val="Times New Roman"/>
        <family val="1"/>
      </rPr>
      <t>0</t>
    </r>
    <r>
      <rPr>
        <sz val="12"/>
        <rFont val="仿宋"/>
        <family val="3"/>
        <charset val="134"/>
      </rPr>
      <t>分。</t>
    </r>
  </si>
  <si>
    <r>
      <rPr>
        <sz val="12"/>
        <rFont val="仿宋"/>
        <family val="3"/>
        <charset val="134"/>
      </rPr>
      <t>过</t>
    </r>
    <r>
      <rPr>
        <sz val="12"/>
        <rFont val="Times New Roman"/>
        <family val="1"/>
      </rPr>
      <t xml:space="preserve">
</t>
    </r>
    <r>
      <rPr>
        <sz val="12"/>
        <rFont val="仿宋"/>
        <family val="3"/>
        <charset val="134"/>
      </rPr>
      <t>程（</t>
    </r>
    <r>
      <rPr>
        <sz val="12"/>
        <rFont val="Times New Roman"/>
        <family val="1"/>
      </rPr>
      <t>30</t>
    </r>
    <r>
      <rPr>
        <sz val="12"/>
        <rFont val="仿宋"/>
        <family val="3"/>
        <charset val="134"/>
      </rPr>
      <t>分）</t>
    </r>
  </si>
  <si>
    <r>
      <rPr>
        <sz val="12"/>
        <rFont val="仿宋"/>
        <family val="3"/>
        <charset val="134"/>
      </rPr>
      <t>预算</t>
    </r>
    <r>
      <rPr>
        <sz val="12"/>
        <rFont val="Times New Roman"/>
        <family val="1"/>
      </rPr>
      <t xml:space="preserve">
</t>
    </r>
    <r>
      <rPr>
        <sz val="12"/>
        <rFont val="仿宋"/>
        <family val="3"/>
        <charset val="134"/>
      </rPr>
      <t>执行</t>
    </r>
    <r>
      <rPr>
        <sz val="12"/>
        <rFont val="Times New Roman"/>
        <family val="1"/>
      </rPr>
      <t>13</t>
    </r>
    <r>
      <rPr>
        <sz val="12"/>
        <rFont val="仿宋"/>
        <family val="3"/>
        <charset val="134"/>
      </rPr>
      <t>分</t>
    </r>
  </si>
  <si>
    <r>
      <rPr>
        <sz val="12"/>
        <rFont val="仿宋"/>
        <family val="3"/>
        <charset val="134"/>
      </rPr>
      <t>预算</t>
    </r>
    <r>
      <rPr>
        <sz val="12"/>
        <rFont val="Times New Roman"/>
        <family val="1"/>
      </rPr>
      <t xml:space="preserve">
</t>
    </r>
    <r>
      <rPr>
        <sz val="12"/>
        <rFont val="仿宋"/>
        <family val="3"/>
        <charset val="134"/>
      </rPr>
      <t>执行率</t>
    </r>
  </si>
  <si>
    <r>
      <t xml:space="preserve">  </t>
    </r>
    <r>
      <rPr>
        <sz val="12"/>
        <rFont val="仿宋"/>
        <family val="3"/>
        <charset val="134"/>
      </rPr>
      <t>部门本年度预算完成数与预算数的比率，用以反映和考核部门预算完成程度。</t>
    </r>
    <r>
      <rPr>
        <sz val="12"/>
        <rFont val="Times New Roman"/>
        <family val="1"/>
      </rPr>
      <t xml:space="preserve">  </t>
    </r>
    <r>
      <rPr>
        <sz val="12"/>
        <rFont val="仿宋"/>
        <family val="3"/>
        <charset val="134"/>
      </rPr>
      <t>预算执行率</t>
    </r>
    <r>
      <rPr>
        <sz val="12"/>
        <rFont val="Times New Roman"/>
        <family val="1"/>
      </rPr>
      <t>=</t>
    </r>
    <r>
      <rPr>
        <sz val="12"/>
        <rFont val="仿宋"/>
        <family val="3"/>
        <charset val="134"/>
      </rPr>
      <t>（预算执行数</t>
    </r>
    <r>
      <rPr>
        <sz val="12"/>
        <rFont val="Times New Roman"/>
        <family val="1"/>
      </rPr>
      <t>/</t>
    </r>
    <r>
      <rPr>
        <sz val="12"/>
        <rFont val="仿宋"/>
        <family val="3"/>
        <charset val="134"/>
      </rPr>
      <t>预算数）</t>
    </r>
    <r>
      <rPr>
        <sz val="12"/>
        <rFont val="Times New Roman"/>
        <family val="1"/>
      </rPr>
      <t>×100%</t>
    </r>
    <r>
      <rPr>
        <sz val="12"/>
        <rFont val="仿宋"/>
        <family val="3"/>
        <charset val="134"/>
      </rPr>
      <t>。</t>
    </r>
    <r>
      <rPr>
        <sz val="12"/>
        <rFont val="Times New Roman"/>
        <family val="1"/>
      </rPr>
      <t xml:space="preserve">
</t>
    </r>
    <r>
      <rPr>
        <sz val="12"/>
        <rFont val="仿宋"/>
        <family val="3"/>
        <charset val="134"/>
      </rPr>
      <t>预算执行数：部门本年度实际完成的预算数。</t>
    </r>
    <r>
      <rPr>
        <sz val="12"/>
        <rFont val="Times New Roman"/>
        <family val="1"/>
      </rPr>
      <t xml:space="preserve">
</t>
    </r>
    <r>
      <rPr>
        <sz val="12"/>
        <rFont val="仿宋"/>
        <family val="3"/>
        <charset val="134"/>
      </rPr>
      <t>预算数：财政部门批复的本年度部门预算数。</t>
    </r>
    <phoneticPr fontId="17" type="noConversion"/>
  </si>
  <si>
    <r>
      <rPr>
        <sz val="12"/>
        <rFont val="仿宋"/>
        <family val="3"/>
        <charset val="134"/>
      </rPr>
      <t>预算执行率得分</t>
    </r>
    <r>
      <rPr>
        <sz val="12"/>
        <rFont val="Times New Roman"/>
        <family val="1"/>
      </rPr>
      <t>=</t>
    </r>
    <r>
      <rPr>
        <sz val="12"/>
        <rFont val="仿宋"/>
        <family val="3"/>
        <charset val="134"/>
      </rPr>
      <t>预算执行率</t>
    </r>
    <r>
      <rPr>
        <sz val="12"/>
        <rFont val="Times New Roman"/>
        <family val="1"/>
      </rPr>
      <t>*3</t>
    </r>
    <r>
      <rPr>
        <sz val="12"/>
        <rFont val="仿宋"/>
        <family val="3"/>
        <charset val="134"/>
      </rPr>
      <t>，预算执行率</t>
    </r>
    <r>
      <rPr>
        <sz val="12"/>
        <rFont val="Times New Roman"/>
        <family val="1"/>
      </rPr>
      <t>60%</t>
    </r>
    <r>
      <rPr>
        <sz val="12"/>
        <rFont val="仿宋"/>
        <family val="3"/>
        <charset val="134"/>
      </rPr>
      <t>以下不得分。</t>
    </r>
    <phoneticPr fontId="17" type="noConversion"/>
  </si>
  <si>
    <r>
      <rPr>
        <sz val="12"/>
        <rFont val="仿宋"/>
        <family val="3"/>
        <charset val="134"/>
      </rPr>
      <t>预算</t>
    </r>
    <r>
      <rPr>
        <sz val="12"/>
        <rFont val="Times New Roman"/>
        <family val="1"/>
      </rPr>
      <t xml:space="preserve">
</t>
    </r>
    <r>
      <rPr>
        <sz val="12"/>
        <rFont val="仿宋"/>
        <family val="3"/>
        <charset val="134"/>
      </rPr>
      <t>调整率</t>
    </r>
  </si>
  <si>
    <r>
      <t xml:space="preserve">  </t>
    </r>
    <r>
      <rPr>
        <sz val="12"/>
        <rFont val="仿宋"/>
        <family val="3"/>
        <charset val="134"/>
      </rPr>
      <t>部门本年度预算调整数与预算数的比率，用以反映和考核部门预算的调整程度。</t>
    </r>
    <r>
      <rPr>
        <sz val="12"/>
        <rFont val="Times New Roman"/>
        <family val="1"/>
      </rPr>
      <t xml:space="preserve">
  </t>
    </r>
    <r>
      <rPr>
        <sz val="12"/>
        <rFont val="仿宋"/>
        <family val="3"/>
        <charset val="134"/>
      </rPr>
      <t>预算调整率</t>
    </r>
    <r>
      <rPr>
        <sz val="12"/>
        <rFont val="Times New Roman"/>
        <family val="1"/>
      </rPr>
      <t>=</t>
    </r>
    <r>
      <rPr>
        <sz val="12"/>
        <rFont val="仿宋"/>
        <family val="3"/>
        <charset val="134"/>
      </rPr>
      <t>（预算调整数</t>
    </r>
    <r>
      <rPr>
        <sz val="12"/>
        <rFont val="Times New Roman"/>
        <family val="1"/>
      </rPr>
      <t>/</t>
    </r>
    <r>
      <rPr>
        <sz val="12"/>
        <rFont val="仿宋"/>
        <family val="3"/>
        <charset val="134"/>
      </rPr>
      <t>预算数）</t>
    </r>
    <r>
      <rPr>
        <sz val="12"/>
        <rFont val="Times New Roman"/>
        <family val="1"/>
      </rPr>
      <t>×100%</t>
    </r>
    <r>
      <rPr>
        <sz val="12"/>
        <rFont val="仿宋"/>
        <family val="3"/>
        <charset val="134"/>
      </rPr>
      <t>。</t>
    </r>
    <r>
      <rPr>
        <sz val="12"/>
        <rFont val="Times New Roman"/>
        <family val="1"/>
      </rPr>
      <t xml:space="preserve">
  </t>
    </r>
    <r>
      <rPr>
        <sz val="12"/>
        <rFont val="仿宋"/>
        <family val="3"/>
        <charset val="134"/>
      </rPr>
      <t>预算调整数：部门在本年度内涉及预算的追加、追减或结构调整的资金总和（因落实国家政策、发生不可抗力、上级部门或本级党委政府临时交办而产生的调整除外）。</t>
    </r>
  </si>
  <si>
    <r>
      <rPr>
        <sz val="12"/>
        <rFont val="仿宋"/>
        <family val="3"/>
        <charset val="134"/>
      </rPr>
      <t>预算调整率</t>
    </r>
    <r>
      <rPr>
        <sz val="12"/>
        <rFont val="宋体"/>
        <family val="3"/>
        <charset val="134"/>
      </rPr>
      <t>≤</t>
    </r>
    <r>
      <rPr>
        <sz val="12"/>
        <rFont val="Times New Roman"/>
        <family val="1"/>
      </rPr>
      <t>5%</t>
    </r>
    <r>
      <rPr>
        <sz val="12"/>
        <rFont val="仿宋"/>
        <family val="3"/>
        <charset val="134"/>
      </rPr>
      <t>，得</t>
    </r>
    <r>
      <rPr>
        <sz val="12"/>
        <rFont val="Times New Roman"/>
        <family val="1"/>
      </rPr>
      <t>2</t>
    </r>
    <r>
      <rPr>
        <sz val="12"/>
        <rFont val="仿宋"/>
        <family val="3"/>
        <charset val="134"/>
      </rPr>
      <t>分；</t>
    </r>
    <r>
      <rPr>
        <sz val="12"/>
        <rFont val="Times New Roman"/>
        <family val="1"/>
      </rPr>
      <t xml:space="preserve">
5%-10%</t>
    </r>
    <r>
      <rPr>
        <sz val="12"/>
        <rFont val="仿宋"/>
        <family val="3"/>
        <charset val="134"/>
      </rPr>
      <t>（含），得</t>
    </r>
    <r>
      <rPr>
        <sz val="12"/>
        <rFont val="Times New Roman"/>
        <family val="1"/>
      </rPr>
      <t>1.5</t>
    </r>
    <r>
      <rPr>
        <sz val="12"/>
        <rFont val="仿宋"/>
        <family val="3"/>
        <charset val="134"/>
      </rPr>
      <t>分；</t>
    </r>
    <r>
      <rPr>
        <sz val="12"/>
        <rFont val="Times New Roman"/>
        <family val="1"/>
      </rPr>
      <t xml:space="preserve">
10%-15%</t>
    </r>
    <r>
      <rPr>
        <sz val="12"/>
        <rFont val="仿宋"/>
        <family val="3"/>
        <charset val="134"/>
      </rPr>
      <t>（含），得</t>
    </r>
    <r>
      <rPr>
        <sz val="12"/>
        <rFont val="Times New Roman"/>
        <family val="1"/>
      </rPr>
      <t>1</t>
    </r>
    <r>
      <rPr>
        <sz val="12"/>
        <rFont val="仿宋"/>
        <family val="3"/>
        <charset val="134"/>
      </rPr>
      <t>分；</t>
    </r>
    <r>
      <rPr>
        <sz val="12"/>
        <rFont val="Times New Roman"/>
        <family val="1"/>
      </rPr>
      <t xml:space="preserve">
15%-20%</t>
    </r>
    <r>
      <rPr>
        <sz val="12"/>
        <rFont val="仿宋"/>
        <family val="3"/>
        <charset val="134"/>
      </rPr>
      <t>（含），得</t>
    </r>
    <r>
      <rPr>
        <sz val="12"/>
        <rFont val="Times New Roman"/>
        <family val="1"/>
      </rPr>
      <t>0.5</t>
    </r>
    <r>
      <rPr>
        <sz val="12"/>
        <rFont val="仿宋"/>
        <family val="3"/>
        <charset val="134"/>
      </rPr>
      <t>分；</t>
    </r>
    <r>
      <rPr>
        <sz val="12"/>
        <rFont val="Times New Roman"/>
        <family val="1"/>
      </rPr>
      <t xml:space="preserve">
</t>
    </r>
    <r>
      <rPr>
        <sz val="12"/>
        <rFont val="仿宋"/>
        <family val="3"/>
        <charset val="134"/>
      </rPr>
      <t>＞</t>
    </r>
    <r>
      <rPr>
        <sz val="12"/>
        <rFont val="Times New Roman"/>
        <family val="1"/>
      </rPr>
      <t>20%</t>
    </r>
    <r>
      <rPr>
        <sz val="12"/>
        <rFont val="仿宋"/>
        <family val="3"/>
        <charset val="134"/>
      </rPr>
      <t>，得</t>
    </r>
    <r>
      <rPr>
        <sz val="12"/>
        <rFont val="Times New Roman"/>
        <family val="1"/>
      </rPr>
      <t>0</t>
    </r>
    <r>
      <rPr>
        <sz val="12"/>
        <rFont val="仿宋"/>
        <family val="3"/>
        <charset val="134"/>
      </rPr>
      <t>分。</t>
    </r>
    <phoneticPr fontId="17" type="noConversion"/>
  </si>
  <si>
    <r>
      <rPr>
        <sz val="12"/>
        <rFont val="仿宋"/>
        <family val="3"/>
        <charset val="134"/>
      </rPr>
      <t>支付进度率</t>
    </r>
    <r>
      <rPr>
        <sz val="12"/>
        <rFont val="宋体"/>
        <family val="3"/>
        <charset val="134"/>
      </rPr>
      <t>≥</t>
    </r>
    <r>
      <rPr>
        <sz val="12"/>
        <rFont val="Times New Roman"/>
        <family val="1"/>
      </rPr>
      <t>100%</t>
    </r>
    <r>
      <rPr>
        <sz val="12"/>
        <rFont val="仿宋"/>
        <family val="3"/>
        <charset val="134"/>
      </rPr>
      <t>，得</t>
    </r>
    <r>
      <rPr>
        <sz val="12"/>
        <rFont val="Times New Roman"/>
        <family val="1"/>
      </rPr>
      <t>1</t>
    </r>
    <r>
      <rPr>
        <sz val="12"/>
        <rFont val="仿宋"/>
        <family val="3"/>
        <charset val="134"/>
      </rPr>
      <t>分；</t>
    </r>
    <r>
      <rPr>
        <sz val="12"/>
        <rFont val="Times New Roman"/>
        <family val="1"/>
      </rPr>
      <t xml:space="preserve">
90%</t>
    </r>
    <r>
      <rPr>
        <sz val="12"/>
        <rFont val="仿宋"/>
        <family val="3"/>
        <charset val="134"/>
      </rPr>
      <t>（含）</t>
    </r>
    <r>
      <rPr>
        <sz val="12"/>
        <rFont val="Times New Roman"/>
        <family val="1"/>
      </rPr>
      <t>-100%</t>
    </r>
    <r>
      <rPr>
        <sz val="12"/>
        <rFont val="仿宋"/>
        <family val="3"/>
        <charset val="134"/>
      </rPr>
      <t>，得</t>
    </r>
    <r>
      <rPr>
        <sz val="12"/>
        <rFont val="Times New Roman"/>
        <family val="1"/>
      </rPr>
      <t>0.5</t>
    </r>
    <r>
      <rPr>
        <sz val="12"/>
        <rFont val="仿宋"/>
        <family val="3"/>
        <charset val="134"/>
      </rPr>
      <t>分；</t>
    </r>
    <r>
      <rPr>
        <sz val="12"/>
        <rFont val="Times New Roman"/>
        <family val="1"/>
      </rPr>
      <t xml:space="preserve">
</t>
    </r>
    <r>
      <rPr>
        <sz val="12"/>
        <rFont val="仿宋"/>
        <family val="3"/>
        <charset val="134"/>
      </rPr>
      <t>＜</t>
    </r>
    <r>
      <rPr>
        <sz val="12"/>
        <rFont val="Times New Roman"/>
        <family val="1"/>
      </rPr>
      <t>90%</t>
    </r>
    <r>
      <rPr>
        <sz val="12"/>
        <rFont val="仿宋"/>
        <family val="3"/>
        <charset val="134"/>
      </rPr>
      <t>，得</t>
    </r>
    <r>
      <rPr>
        <sz val="12"/>
        <rFont val="Times New Roman"/>
        <family val="1"/>
      </rPr>
      <t>0</t>
    </r>
    <r>
      <rPr>
        <sz val="12"/>
        <rFont val="仿宋"/>
        <family val="3"/>
        <charset val="134"/>
      </rPr>
      <t>分。</t>
    </r>
    <phoneticPr fontId="17" type="noConversion"/>
  </si>
  <si>
    <r>
      <rPr>
        <sz val="12"/>
        <rFont val="仿宋"/>
        <family val="3"/>
        <charset val="134"/>
      </rPr>
      <t>结转</t>
    </r>
    <r>
      <rPr>
        <sz val="12"/>
        <rFont val="Times New Roman"/>
        <family val="1"/>
      </rPr>
      <t xml:space="preserve">
</t>
    </r>
    <r>
      <rPr>
        <sz val="12"/>
        <rFont val="仿宋"/>
        <family val="3"/>
        <charset val="134"/>
      </rPr>
      <t>结余率</t>
    </r>
    <phoneticPr fontId="17" type="noConversion"/>
  </si>
  <si>
    <r>
      <rPr>
        <sz val="12"/>
        <rFont val="仿宋"/>
        <family val="3"/>
        <charset val="134"/>
      </rPr>
      <t>部门本年度结转结余总额与支出预算数的比率，用以反映和考核部门对本年度结转结余资金的实际控制程度。</t>
    </r>
    <r>
      <rPr>
        <sz val="12"/>
        <rFont val="Times New Roman"/>
        <family val="1"/>
      </rPr>
      <t xml:space="preserve">
</t>
    </r>
    <r>
      <rPr>
        <sz val="12"/>
        <rFont val="仿宋"/>
        <family val="3"/>
        <charset val="134"/>
      </rPr>
      <t>结转结余率</t>
    </r>
    <r>
      <rPr>
        <sz val="12"/>
        <rFont val="Times New Roman"/>
        <family val="1"/>
      </rPr>
      <t>=</t>
    </r>
    <r>
      <rPr>
        <sz val="12"/>
        <rFont val="仿宋"/>
        <family val="3"/>
        <charset val="134"/>
      </rPr>
      <t>结转结余总额</t>
    </r>
    <r>
      <rPr>
        <sz val="12"/>
        <rFont val="Times New Roman"/>
        <family val="1"/>
      </rPr>
      <t>/</t>
    </r>
    <r>
      <rPr>
        <sz val="12"/>
        <rFont val="仿宋"/>
        <family val="3"/>
        <charset val="134"/>
      </rPr>
      <t>支出预算数</t>
    </r>
    <r>
      <rPr>
        <sz val="12"/>
        <rFont val="Times New Roman"/>
        <family val="1"/>
      </rPr>
      <t>×100%</t>
    </r>
    <r>
      <rPr>
        <sz val="12"/>
        <rFont val="仿宋"/>
        <family val="3"/>
        <charset val="134"/>
      </rPr>
      <t>。</t>
    </r>
    <r>
      <rPr>
        <sz val="12"/>
        <rFont val="Times New Roman"/>
        <family val="1"/>
      </rPr>
      <t xml:space="preserve">
</t>
    </r>
    <r>
      <rPr>
        <sz val="12"/>
        <rFont val="仿宋"/>
        <family val="3"/>
        <charset val="134"/>
      </rPr>
      <t>结转结余总额：部门本年度的结转资金与结余资金之和（以决算数为准）。</t>
    </r>
    <phoneticPr fontId="17" type="noConversion"/>
  </si>
  <si>
    <r>
      <rPr>
        <sz val="12"/>
        <rFont val="仿宋"/>
        <family val="3"/>
        <charset val="134"/>
      </rPr>
      <t>预算执行</t>
    </r>
    <r>
      <rPr>
        <sz val="12"/>
        <rFont val="Times New Roman"/>
        <family val="1"/>
      </rPr>
      <t>13</t>
    </r>
    <r>
      <rPr>
        <sz val="12"/>
        <rFont val="仿宋"/>
        <family val="3"/>
        <charset val="134"/>
      </rPr>
      <t>分</t>
    </r>
  </si>
  <si>
    <r>
      <rPr>
        <sz val="12"/>
        <rFont val="仿宋"/>
        <family val="3"/>
        <charset val="134"/>
      </rPr>
      <t>结转结余</t>
    </r>
    <r>
      <rPr>
        <sz val="12"/>
        <rFont val="Times New Roman"/>
        <family val="1"/>
      </rPr>
      <t xml:space="preserve">
</t>
    </r>
    <r>
      <rPr>
        <sz val="12"/>
        <rFont val="仿宋"/>
        <family val="3"/>
        <charset val="134"/>
      </rPr>
      <t>变动率</t>
    </r>
  </si>
  <si>
    <r>
      <t xml:space="preserve">  </t>
    </r>
    <r>
      <rPr>
        <sz val="12"/>
        <rFont val="仿宋"/>
        <family val="3"/>
        <charset val="134"/>
      </rPr>
      <t>部门本年度结转结余资金总额与上年度结转结余资金总额的变动比率，用以反映和考核部门对控制结转结余资金的努力程度。</t>
    </r>
    <r>
      <rPr>
        <sz val="12"/>
        <rFont val="Times New Roman"/>
        <family val="1"/>
      </rPr>
      <t xml:space="preserve">
  </t>
    </r>
    <r>
      <rPr>
        <sz val="12"/>
        <rFont val="仿宋"/>
        <family val="3"/>
        <charset val="134"/>
      </rPr>
      <t>结转结余变动率</t>
    </r>
    <r>
      <rPr>
        <sz val="12"/>
        <rFont val="Times New Roman"/>
        <family val="1"/>
      </rPr>
      <t>=[</t>
    </r>
    <r>
      <rPr>
        <sz val="12"/>
        <rFont val="仿宋"/>
        <family val="3"/>
        <charset val="134"/>
      </rPr>
      <t>（本年度累计结转结余资金总额</t>
    </r>
    <r>
      <rPr>
        <sz val="12"/>
        <rFont val="Times New Roman"/>
        <family val="1"/>
      </rPr>
      <t>-</t>
    </r>
    <r>
      <rPr>
        <sz val="12"/>
        <rFont val="仿宋"/>
        <family val="3"/>
        <charset val="134"/>
      </rPr>
      <t>上年度累计结转结余资金总额）</t>
    </r>
    <r>
      <rPr>
        <sz val="12"/>
        <rFont val="Times New Roman"/>
        <family val="1"/>
      </rPr>
      <t>/</t>
    </r>
    <r>
      <rPr>
        <sz val="12"/>
        <rFont val="仿宋"/>
        <family val="3"/>
        <charset val="134"/>
      </rPr>
      <t>上年度累计结转结余资金总额</t>
    </r>
    <r>
      <rPr>
        <sz val="12"/>
        <rFont val="Times New Roman"/>
        <family val="1"/>
      </rPr>
      <t>]×100%</t>
    </r>
    <r>
      <rPr>
        <sz val="12"/>
        <rFont val="仿宋"/>
        <family val="3"/>
        <charset val="134"/>
      </rPr>
      <t>。</t>
    </r>
  </si>
  <si>
    <r>
      <rPr>
        <sz val="12"/>
        <rFont val="仿宋"/>
        <family val="3"/>
        <charset val="134"/>
      </rPr>
      <t>公用经费</t>
    </r>
    <r>
      <rPr>
        <sz val="12"/>
        <rFont val="Times New Roman"/>
        <family val="1"/>
      </rPr>
      <t xml:space="preserve">
</t>
    </r>
    <r>
      <rPr>
        <sz val="12"/>
        <rFont val="仿宋"/>
        <family val="3"/>
        <charset val="134"/>
      </rPr>
      <t>控制率</t>
    </r>
  </si>
  <si>
    <r>
      <t xml:space="preserve">  </t>
    </r>
    <r>
      <rPr>
        <sz val="12"/>
        <rFont val="仿宋"/>
        <family val="3"/>
        <charset val="134"/>
      </rPr>
      <t>部门本年度实际支出的公用经费总额与预算安排的公用经费总额的比率，用以反映和考核部门对机构运转成本的实际控制程度。</t>
    </r>
    <r>
      <rPr>
        <sz val="12"/>
        <rFont val="Times New Roman"/>
        <family val="1"/>
      </rPr>
      <t xml:space="preserve">
  </t>
    </r>
    <r>
      <rPr>
        <sz val="12"/>
        <rFont val="仿宋"/>
        <family val="3"/>
        <charset val="134"/>
      </rPr>
      <t>公用经费控制率</t>
    </r>
    <r>
      <rPr>
        <sz val="12"/>
        <rFont val="Times New Roman"/>
        <family val="1"/>
      </rPr>
      <t>=</t>
    </r>
    <r>
      <rPr>
        <sz val="12"/>
        <rFont val="仿宋"/>
        <family val="3"/>
        <charset val="134"/>
      </rPr>
      <t>（实际支出公用经费总额</t>
    </r>
    <r>
      <rPr>
        <sz val="12"/>
        <rFont val="Times New Roman"/>
        <family val="1"/>
      </rPr>
      <t>/</t>
    </r>
    <r>
      <rPr>
        <sz val="12"/>
        <rFont val="仿宋"/>
        <family val="3"/>
        <charset val="134"/>
      </rPr>
      <t>预算安排公用经费总额）</t>
    </r>
    <r>
      <rPr>
        <sz val="12"/>
        <rFont val="Times New Roman"/>
        <family val="1"/>
      </rPr>
      <t>×100%</t>
    </r>
    <r>
      <rPr>
        <sz val="12"/>
        <rFont val="仿宋"/>
        <family val="3"/>
        <charset val="134"/>
      </rPr>
      <t>。</t>
    </r>
  </si>
  <si>
    <r>
      <t>“</t>
    </r>
    <r>
      <rPr>
        <sz val="12"/>
        <rFont val="仿宋"/>
        <family val="3"/>
        <charset val="134"/>
      </rPr>
      <t>三公经费</t>
    </r>
    <r>
      <rPr>
        <sz val="12"/>
        <rFont val="Times New Roman"/>
        <family val="1"/>
      </rPr>
      <t>”</t>
    </r>
    <r>
      <rPr>
        <sz val="12"/>
        <rFont val="仿宋"/>
        <family val="3"/>
        <charset val="134"/>
      </rPr>
      <t>控制率</t>
    </r>
  </si>
  <si>
    <r>
      <rPr>
        <sz val="12"/>
        <rFont val="仿宋"/>
        <family val="3"/>
        <charset val="134"/>
      </rPr>
      <t>政府采购</t>
    </r>
    <r>
      <rPr>
        <sz val="12"/>
        <rFont val="Times New Roman"/>
        <family val="1"/>
      </rPr>
      <t xml:space="preserve">
</t>
    </r>
    <r>
      <rPr>
        <sz val="12"/>
        <rFont val="仿宋"/>
        <family val="3"/>
        <charset val="134"/>
      </rPr>
      <t>执行率</t>
    </r>
  </si>
  <si>
    <r>
      <t xml:space="preserve">  </t>
    </r>
    <r>
      <rPr>
        <sz val="12"/>
        <rFont val="仿宋"/>
        <family val="3"/>
        <charset val="134"/>
      </rPr>
      <t>部门本年度实际政府采购金额与年初政府采购预算的比率，用以反映和考核部门政府采购预算执行情况。</t>
    </r>
    <r>
      <rPr>
        <sz val="12"/>
        <rFont val="Times New Roman"/>
        <family val="1"/>
      </rPr>
      <t xml:space="preserve">
  </t>
    </r>
    <r>
      <rPr>
        <sz val="12"/>
        <rFont val="仿宋"/>
        <family val="3"/>
        <charset val="134"/>
      </rPr>
      <t>政府采购执行率</t>
    </r>
    <r>
      <rPr>
        <sz val="12"/>
        <rFont val="Times New Roman"/>
        <family val="1"/>
      </rPr>
      <t>=</t>
    </r>
    <r>
      <rPr>
        <sz val="12"/>
        <rFont val="仿宋"/>
        <family val="3"/>
        <charset val="134"/>
      </rPr>
      <t>（实际政府采购金额</t>
    </r>
    <r>
      <rPr>
        <sz val="12"/>
        <rFont val="Times New Roman"/>
        <family val="1"/>
      </rPr>
      <t>/</t>
    </r>
    <r>
      <rPr>
        <sz val="12"/>
        <rFont val="仿宋"/>
        <family val="3"/>
        <charset val="134"/>
      </rPr>
      <t>政府采购预算数）</t>
    </r>
    <r>
      <rPr>
        <sz val="12"/>
        <rFont val="Times New Roman"/>
        <family val="1"/>
      </rPr>
      <t>×100%</t>
    </r>
    <r>
      <rPr>
        <sz val="12"/>
        <rFont val="仿宋"/>
        <family val="3"/>
        <charset val="134"/>
      </rPr>
      <t>；</t>
    </r>
    <r>
      <rPr>
        <sz val="12"/>
        <rFont val="Times New Roman"/>
        <family val="1"/>
      </rPr>
      <t xml:space="preserve">
  </t>
    </r>
    <r>
      <rPr>
        <sz val="12"/>
        <rFont val="仿宋"/>
        <family val="3"/>
        <charset val="134"/>
      </rPr>
      <t>政府采购预算：采购机关根据事业发展计划和行政任务编制的、并经过规定程序批准的年度政府采购计划。</t>
    </r>
    <r>
      <rPr>
        <sz val="12"/>
        <rFont val="Times New Roman"/>
        <family val="1"/>
      </rPr>
      <t xml:space="preserve"> </t>
    </r>
  </si>
  <si>
    <r>
      <rPr>
        <sz val="12"/>
        <rFont val="仿宋"/>
        <family val="3"/>
        <charset val="134"/>
      </rPr>
      <t>预算</t>
    </r>
    <r>
      <rPr>
        <sz val="12"/>
        <rFont val="Times New Roman"/>
        <family val="1"/>
      </rPr>
      <t xml:space="preserve">
</t>
    </r>
    <r>
      <rPr>
        <sz val="12"/>
        <rFont val="仿宋"/>
        <family val="3"/>
        <charset val="134"/>
      </rPr>
      <t>管理</t>
    </r>
    <r>
      <rPr>
        <sz val="12"/>
        <rFont val="Times New Roman"/>
        <family val="1"/>
      </rPr>
      <t>13</t>
    </r>
    <r>
      <rPr>
        <sz val="12"/>
        <rFont val="仿宋"/>
        <family val="3"/>
        <charset val="134"/>
      </rPr>
      <t>分</t>
    </r>
  </si>
  <si>
    <r>
      <rPr>
        <sz val="12"/>
        <rFont val="仿宋"/>
        <family val="3"/>
        <charset val="134"/>
      </rPr>
      <t>管理制度</t>
    </r>
    <r>
      <rPr>
        <sz val="12"/>
        <rFont val="Times New Roman"/>
        <family val="1"/>
      </rPr>
      <t xml:space="preserve">
</t>
    </r>
    <r>
      <rPr>
        <sz val="12"/>
        <rFont val="仿宋"/>
        <family val="3"/>
        <charset val="134"/>
      </rPr>
      <t>健全性</t>
    </r>
  </si>
  <si>
    <r>
      <t xml:space="preserve">  </t>
    </r>
    <r>
      <rPr>
        <sz val="12"/>
        <rFont val="仿宋"/>
        <family val="3"/>
        <charset val="134"/>
      </rPr>
      <t>部门为加强预算管理、规范财务行为而制定的管理制度是否健全完整，用以反映和考核部门预算管理制度对完成主要职责或促进事业发展的保障情况。</t>
    </r>
  </si>
  <si>
    <r>
      <rPr>
        <sz val="12"/>
        <rFont val="仿宋"/>
        <family val="3"/>
        <charset val="134"/>
      </rPr>
      <t>①已制定或具有预算资金管理办法、内部财务管理制度、会计核算制度、本部门厉行节约制度等管理制度，得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②相关管理制度合法、合规、完整，得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③相关管理制度得到有效执行，得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每发现一处不合规问题，扣</t>
    </r>
    <r>
      <rPr>
        <sz val="12"/>
        <rFont val="Times New Roman"/>
        <family val="1"/>
      </rPr>
      <t>1</t>
    </r>
    <r>
      <rPr>
        <sz val="12"/>
        <rFont val="仿宋"/>
        <family val="3"/>
        <charset val="134"/>
      </rPr>
      <t>分，扣完为止。</t>
    </r>
    <phoneticPr fontId="17" type="noConversion"/>
  </si>
  <si>
    <r>
      <rPr>
        <sz val="12"/>
        <rFont val="仿宋"/>
        <family val="3"/>
        <charset val="134"/>
      </rPr>
      <t>资金使用</t>
    </r>
    <r>
      <rPr>
        <sz val="12"/>
        <rFont val="Times New Roman"/>
        <family val="1"/>
      </rPr>
      <t xml:space="preserve">
</t>
    </r>
    <r>
      <rPr>
        <sz val="12"/>
        <rFont val="仿宋"/>
        <family val="3"/>
        <charset val="134"/>
      </rPr>
      <t>合规性</t>
    </r>
  </si>
  <si>
    <r>
      <t xml:space="preserve">  </t>
    </r>
    <r>
      <rPr>
        <sz val="12"/>
        <rFont val="仿宋"/>
        <family val="3"/>
        <charset val="134"/>
      </rPr>
      <t>部门使用预算资金是否符合相关的预算财务管理制度的规定，用以反映和考核部门预算资金的规范运行情况。</t>
    </r>
  </si>
  <si>
    <r>
      <rPr>
        <sz val="12"/>
        <rFont val="仿宋"/>
        <family val="3"/>
        <charset val="134"/>
      </rPr>
      <t>①符合国家财经法规和财务管理制度规定以及有关预算支出管理办法的规定，得</t>
    </r>
    <r>
      <rPr>
        <sz val="12"/>
        <rFont val="Times New Roman"/>
        <family val="1"/>
      </rPr>
      <t>2</t>
    </r>
    <r>
      <rPr>
        <sz val="12"/>
        <rFont val="仿宋"/>
        <family val="3"/>
        <charset val="134"/>
      </rPr>
      <t>分；</t>
    </r>
    <r>
      <rPr>
        <sz val="12"/>
        <rFont val="Times New Roman"/>
        <family val="1"/>
      </rPr>
      <t xml:space="preserve">
</t>
    </r>
    <r>
      <rPr>
        <sz val="12"/>
        <rFont val="仿宋"/>
        <family val="3"/>
        <charset val="134"/>
      </rPr>
      <t>②资金的拨付有完整的审批程序和手续，得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③符合部门预算批复的用途，得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④严格执行《政府采购法》，不存在通过</t>
    </r>
    <r>
      <rPr>
        <sz val="12"/>
        <rFont val="Times New Roman"/>
        <family val="1"/>
      </rPr>
      <t>“</t>
    </r>
    <r>
      <rPr>
        <sz val="12"/>
        <rFont val="仿宋"/>
        <family val="3"/>
        <charset val="134"/>
      </rPr>
      <t>化整为零</t>
    </r>
    <r>
      <rPr>
        <sz val="12"/>
        <rFont val="Times New Roman"/>
        <family val="1"/>
      </rPr>
      <t>”</t>
    </r>
    <r>
      <rPr>
        <sz val="12"/>
        <rFont val="仿宋"/>
        <family val="3"/>
        <charset val="134"/>
      </rPr>
      <t>的方式逃避政府采购的问题。所有项目依法采购，履行验收手续，得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⑤不存在截留、挤占、挪用等情况，得</t>
    </r>
    <r>
      <rPr>
        <sz val="12"/>
        <rFont val="Times New Roman"/>
        <family val="1"/>
      </rPr>
      <t>3</t>
    </r>
    <r>
      <rPr>
        <sz val="12"/>
        <rFont val="仿宋"/>
        <family val="3"/>
        <charset val="134"/>
      </rPr>
      <t>分。</t>
    </r>
    <r>
      <rPr>
        <sz val="12"/>
        <rFont val="Times New Roman"/>
        <family val="1"/>
      </rPr>
      <t xml:space="preserve">
</t>
    </r>
    <r>
      <rPr>
        <sz val="12"/>
        <rFont val="仿宋"/>
        <family val="3"/>
        <charset val="134"/>
      </rPr>
      <t>每发现一处不合规问题，扣</t>
    </r>
    <r>
      <rPr>
        <sz val="12"/>
        <rFont val="Times New Roman"/>
        <family val="1"/>
      </rPr>
      <t>1</t>
    </r>
    <r>
      <rPr>
        <sz val="12"/>
        <rFont val="仿宋"/>
        <family val="3"/>
        <charset val="134"/>
      </rPr>
      <t>分，扣完为止；若出现虚列支出等情节严重的情况，可直接扣</t>
    </r>
    <r>
      <rPr>
        <sz val="12"/>
        <rFont val="Times New Roman"/>
        <family val="1"/>
      </rPr>
      <t>3</t>
    </r>
    <r>
      <rPr>
        <sz val="12"/>
        <rFont val="仿宋"/>
        <family val="3"/>
        <charset val="134"/>
      </rPr>
      <t>分。</t>
    </r>
    <phoneticPr fontId="17" type="noConversion"/>
  </si>
  <si>
    <r>
      <rPr>
        <sz val="12"/>
        <rFont val="仿宋"/>
        <family val="3"/>
        <charset val="134"/>
      </rPr>
      <t>预决算信息公开性</t>
    </r>
  </si>
  <si>
    <r>
      <t xml:space="preserve">  </t>
    </r>
    <r>
      <rPr>
        <sz val="12"/>
        <rFont val="仿宋"/>
        <family val="3"/>
        <charset val="134"/>
      </rPr>
      <t>部门是否按照政府信息公开有关规定公开相关预决算信息，用以反映和考核部门预决算管理的公开透明情况。</t>
    </r>
    <r>
      <rPr>
        <sz val="12"/>
        <rFont val="Times New Roman"/>
        <family val="1"/>
      </rPr>
      <t xml:space="preserve">
  </t>
    </r>
    <r>
      <rPr>
        <sz val="12"/>
        <rFont val="仿宋"/>
        <family val="3"/>
        <charset val="134"/>
      </rPr>
      <t>预决算信息是指与部门预算、执行、决算、监督、绩效等管理相关的信息。</t>
    </r>
  </si>
  <si>
    <r>
      <rPr>
        <sz val="12"/>
        <rFont val="仿宋"/>
        <family val="3"/>
        <charset val="134"/>
      </rPr>
      <t>①按规定内容公开预决算信息，且内容准确无误的，得</t>
    </r>
    <r>
      <rPr>
        <sz val="12"/>
        <rFont val="Times New Roman"/>
        <family val="1"/>
      </rPr>
      <t>0.5</t>
    </r>
    <r>
      <rPr>
        <sz val="12"/>
        <rFont val="仿宋"/>
        <family val="3"/>
        <charset val="134"/>
      </rPr>
      <t>分；</t>
    </r>
    <r>
      <rPr>
        <sz val="12"/>
        <rFont val="Times New Roman"/>
        <family val="1"/>
      </rPr>
      <t xml:space="preserve">
</t>
    </r>
    <r>
      <rPr>
        <sz val="12"/>
        <rFont val="仿宋"/>
        <family val="3"/>
        <charset val="134"/>
      </rPr>
      <t>②按规定时限公开预决算信息，得</t>
    </r>
    <r>
      <rPr>
        <sz val="12"/>
        <rFont val="Times New Roman"/>
        <family val="1"/>
      </rPr>
      <t>0.5</t>
    </r>
    <r>
      <rPr>
        <sz val="12"/>
        <rFont val="仿宋"/>
        <family val="3"/>
        <charset val="134"/>
      </rPr>
      <t>分。</t>
    </r>
  </si>
  <si>
    <r>
      <rPr>
        <sz val="12"/>
        <rFont val="仿宋"/>
        <family val="3"/>
        <charset val="134"/>
      </rPr>
      <t>基础信息</t>
    </r>
    <r>
      <rPr>
        <sz val="12"/>
        <rFont val="Times New Roman"/>
        <family val="1"/>
      </rPr>
      <t xml:space="preserve">
</t>
    </r>
    <r>
      <rPr>
        <sz val="12"/>
        <rFont val="仿宋"/>
        <family val="3"/>
        <charset val="134"/>
      </rPr>
      <t>完善性</t>
    </r>
  </si>
  <si>
    <r>
      <t xml:space="preserve">  </t>
    </r>
    <r>
      <rPr>
        <sz val="12"/>
        <rFont val="仿宋"/>
        <family val="3"/>
        <charset val="134"/>
      </rPr>
      <t>部门基础信息是否完善，用以反映和考核基础信息对预算管理工作的支撑情况。</t>
    </r>
  </si>
  <si>
    <r>
      <rPr>
        <sz val="12"/>
        <rFont val="仿宋"/>
        <family val="3"/>
        <charset val="134"/>
      </rPr>
      <t>基础数据信息和会计信息资料真实、完整、准确，得</t>
    </r>
    <r>
      <rPr>
        <sz val="12"/>
        <rFont val="Times New Roman"/>
        <family val="1"/>
      </rPr>
      <t>1</t>
    </r>
    <r>
      <rPr>
        <sz val="12"/>
        <rFont val="仿宋"/>
        <family val="3"/>
        <charset val="134"/>
      </rPr>
      <t>分。</t>
    </r>
    <phoneticPr fontId="17" type="noConversion"/>
  </si>
  <si>
    <r>
      <rPr>
        <sz val="12"/>
        <rFont val="仿宋"/>
        <family val="3"/>
        <charset val="134"/>
      </rPr>
      <t>资产</t>
    </r>
    <r>
      <rPr>
        <sz val="12"/>
        <rFont val="Times New Roman"/>
        <family val="1"/>
      </rPr>
      <t xml:space="preserve">
</t>
    </r>
    <r>
      <rPr>
        <sz val="12"/>
        <rFont val="仿宋"/>
        <family val="3"/>
        <charset val="134"/>
      </rPr>
      <t>管理</t>
    </r>
    <r>
      <rPr>
        <sz val="12"/>
        <rFont val="Times New Roman"/>
        <family val="1"/>
      </rPr>
      <t>4</t>
    </r>
    <r>
      <rPr>
        <sz val="12"/>
        <rFont val="仿宋"/>
        <family val="3"/>
        <charset val="134"/>
      </rPr>
      <t>分</t>
    </r>
  </si>
  <si>
    <r>
      <t xml:space="preserve">  </t>
    </r>
    <r>
      <rPr>
        <sz val="12"/>
        <rFont val="仿宋"/>
        <family val="3"/>
        <charset val="134"/>
      </rPr>
      <t>部门为加强资产管理、规范资产管理行为而制定的管理制度是否健全完整，用以反映和考核部门资产管理制度对完成主要职责或促进社会发展的保障情况。</t>
    </r>
  </si>
  <si>
    <r>
      <rPr>
        <sz val="12"/>
        <rFont val="仿宋"/>
        <family val="3"/>
        <charset val="134"/>
      </rPr>
      <t>①已制定或具有资产管理制度，相关资金管理制度合法、合规、完整。得</t>
    </r>
    <r>
      <rPr>
        <sz val="12"/>
        <rFont val="Times New Roman"/>
        <family val="1"/>
      </rPr>
      <t>0.5</t>
    </r>
    <r>
      <rPr>
        <sz val="12"/>
        <rFont val="仿宋"/>
        <family val="3"/>
        <charset val="134"/>
      </rPr>
      <t>分；</t>
    </r>
    <r>
      <rPr>
        <sz val="12"/>
        <rFont val="Times New Roman"/>
        <family val="1"/>
      </rPr>
      <t xml:space="preserve">           
</t>
    </r>
    <r>
      <rPr>
        <sz val="12"/>
        <rFont val="仿宋"/>
        <family val="3"/>
        <charset val="134"/>
      </rPr>
      <t>②相关资产管理制度得到有效执行，得</t>
    </r>
    <r>
      <rPr>
        <sz val="12"/>
        <rFont val="Times New Roman"/>
        <family val="1"/>
      </rPr>
      <t>0.5</t>
    </r>
    <r>
      <rPr>
        <sz val="12"/>
        <rFont val="仿宋"/>
        <family val="3"/>
        <charset val="134"/>
      </rPr>
      <t>分。</t>
    </r>
    <phoneticPr fontId="17" type="noConversion"/>
  </si>
  <si>
    <r>
      <rPr>
        <sz val="12"/>
        <rFont val="仿宋"/>
        <family val="3"/>
        <charset val="134"/>
      </rPr>
      <t>资产管理</t>
    </r>
    <r>
      <rPr>
        <sz val="12"/>
        <rFont val="Times New Roman"/>
        <family val="1"/>
      </rPr>
      <t xml:space="preserve">
</t>
    </r>
    <r>
      <rPr>
        <sz val="12"/>
        <rFont val="仿宋"/>
        <family val="3"/>
        <charset val="134"/>
      </rPr>
      <t>安全性</t>
    </r>
  </si>
  <si>
    <r>
      <t xml:space="preserve">  </t>
    </r>
    <r>
      <rPr>
        <sz val="12"/>
        <rFont val="仿宋"/>
        <family val="3"/>
        <charset val="134"/>
      </rPr>
      <t>部门的资产是否保存完整、使用合规、配置合理、处置规范、收入及时足额上缴，用以反映和考核部门资产安全运行情况。</t>
    </r>
  </si>
  <si>
    <r>
      <rPr>
        <sz val="12"/>
        <rFont val="仿宋"/>
        <family val="3"/>
        <charset val="134"/>
      </rPr>
      <t>①资产保存完整、配置合理、处置规范，得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②资产账务管理合规，账实相符，资产有偿使用及处置收入及时足额上缴，得</t>
    </r>
    <r>
      <rPr>
        <sz val="12"/>
        <rFont val="Times New Roman"/>
        <family val="1"/>
      </rPr>
      <t>1</t>
    </r>
    <r>
      <rPr>
        <sz val="12"/>
        <rFont val="仿宋"/>
        <family val="3"/>
        <charset val="134"/>
      </rPr>
      <t>分。</t>
    </r>
    <phoneticPr fontId="17" type="noConversion"/>
  </si>
  <si>
    <r>
      <rPr>
        <sz val="12"/>
        <rFont val="仿宋"/>
        <family val="3"/>
        <charset val="134"/>
      </rPr>
      <t>固定资产</t>
    </r>
    <r>
      <rPr>
        <sz val="12"/>
        <rFont val="Times New Roman"/>
        <family val="1"/>
      </rPr>
      <t xml:space="preserve">
</t>
    </r>
    <r>
      <rPr>
        <sz val="12"/>
        <rFont val="仿宋"/>
        <family val="3"/>
        <charset val="134"/>
      </rPr>
      <t>利用率</t>
    </r>
  </si>
  <si>
    <r>
      <t xml:space="preserve">  </t>
    </r>
    <r>
      <rPr>
        <sz val="12"/>
        <rFont val="仿宋"/>
        <family val="3"/>
        <charset val="134"/>
      </rPr>
      <t>实际在用固定资产总额与所有固定资产总额的比率，用以反映和考核部门固定资产使用效率程度。</t>
    </r>
    <r>
      <rPr>
        <sz val="12"/>
        <rFont val="Times New Roman"/>
        <family val="1"/>
      </rPr>
      <t xml:space="preserve">
  </t>
    </r>
    <r>
      <rPr>
        <sz val="12"/>
        <rFont val="仿宋"/>
        <family val="3"/>
        <charset val="134"/>
      </rPr>
      <t>固定资产利用率</t>
    </r>
    <r>
      <rPr>
        <sz val="12"/>
        <rFont val="Times New Roman"/>
        <family val="1"/>
      </rPr>
      <t>=</t>
    </r>
    <r>
      <rPr>
        <sz val="12"/>
        <rFont val="仿宋"/>
        <family val="3"/>
        <charset val="134"/>
      </rPr>
      <t>（实际在用固定资产总额</t>
    </r>
    <r>
      <rPr>
        <sz val="12"/>
        <rFont val="Times New Roman"/>
        <family val="1"/>
      </rPr>
      <t>/</t>
    </r>
    <r>
      <rPr>
        <sz val="12"/>
        <rFont val="仿宋"/>
        <family val="3"/>
        <charset val="134"/>
      </rPr>
      <t>所有固定资产总额）</t>
    </r>
    <r>
      <rPr>
        <sz val="12"/>
        <rFont val="Times New Roman"/>
        <family val="1"/>
      </rPr>
      <t>×100%</t>
    </r>
    <r>
      <rPr>
        <sz val="12"/>
        <rFont val="仿宋"/>
        <family val="3"/>
        <charset val="134"/>
      </rPr>
      <t>。</t>
    </r>
  </si>
  <si>
    <r>
      <rPr>
        <sz val="12"/>
        <rFont val="仿宋"/>
        <family val="3"/>
        <charset val="134"/>
      </rPr>
      <t>产</t>
    </r>
    <r>
      <rPr>
        <sz val="12"/>
        <rFont val="Times New Roman"/>
        <family val="1"/>
      </rPr>
      <t xml:space="preserve">
</t>
    </r>
    <r>
      <rPr>
        <sz val="12"/>
        <rFont val="仿宋"/>
        <family val="3"/>
        <charset val="134"/>
      </rPr>
      <t>出（</t>
    </r>
    <r>
      <rPr>
        <sz val="12"/>
        <rFont val="Times New Roman"/>
        <family val="1"/>
      </rPr>
      <t>30</t>
    </r>
    <r>
      <rPr>
        <sz val="12"/>
        <rFont val="仿宋"/>
        <family val="3"/>
        <charset val="134"/>
      </rPr>
      <t>分）</t>
    </r>
  </si>
  <si>
    <r>
      <rPr>
        <sz val="12"/>
        <rFont val="仿宋"/>
        <family val="3"/>
        <charset val="134"/>
      </rPr>
      <t>职责</t>
    </r>
    <r>
      <rPr>
        <sz val="12"/>
        <rFont val="Times New Roman"/>
        <family val="1"/>
      </rPr>
      <t xml:space="preserve">
</t>
    </r>
    <r>
      <rPr>
        <sz val="12"/>
        <rFont val="仿宋"/>
        <family val="3"/>
        <charset val="134"/>
      </rPr>
      <t>履行</t>
    </r>
    <r>
      <rPr>
        <sz val="12"/>
        <rFont val="Times New Roman"/>
        <family val="1"/>
      </rPr>
      <t>30</t>
    </r>
    <r>
      <rPr>
        <sz val="12"/>
        <rFont val="仿宋"/>
        <family val="3"/>
        <charset val="134"/>
      </rPr>
      <t>分</t>
    </r>
  </si>
  <si>
    <r>
      <rPr>
        <sz val="12"/>
        <rFont val="仿宋"/>
        <family val="3"/>
        <charset val="134"/>
      </rPr>
      <t>实际</t>
    </r>
    <r>
      <rPr>
        <sz val="12"/>
        <rFont val="Times New Roman"/>
        <family val="1"/>
      </rPr>
      <t xml:space="preserve">
</t>
    </r>
    <r>
      <rPr>
        <sz val="12"/>
        <rFont val="仿宋"/>
        <family val="3"/>
        <charset val="134"/>
      </rPr>
      <t>完成率</t>
    </r>
  </si>
  <si>
    <r>
      <t xml:space="preserve">  </t>
    </r>
    <r>
      <rPr>
        <sz val="12"/>
        <rFont val="仿宋"/>
        <family val="3"/>
        <charset val="134"/>
      </rPr>
      <t>部门履行职责而实际完成工作数与计划工作数的比率，用以反映和考核部门履职工作任务目标的实现程度。</t>
    </r>
    <r>
      <rPr>
        <sz val="12"/>
        <rFont val="Times New Roman"/>
        <family val="1"/>
      </rPr>
      <t xml:space="preserve">
</t>
    </r>
    <r>
      <rPr>
        <sz val="12"/>
        <rFont val="仿宋"/>
        <family val="3"/>
        <charset val="134"/>
      </rPr>
      <t>实际完成率</t>
    </r>
    <r>
      <rPr>
        <sz val="12"/>
        <rFont val="Times New Roman"/>
        <family val="1"/>
      </rPr>
      <t>=</t>
    </r>
    <r>
      <rPr>
        <sz val="12"/>
        <rFont val="仿宋"/>
        <family val="3"/>
        <charset val="134"/>
      </rPr>
      <t>（实际完成工作数</t>
    </r>
    <r>
      <rPr>
        <sz val="12"/>
        <rFont val="Times New Roman"/>
        <family val="1"/>
      </rPr>
      <t>/</t>
    </r>
    <r>
      <rPr>
        <sz val="12"/>
        <rFont val="仿宋"/>
        <family val="3"/>
        <charset val="134"/>
      </rPr>
      <t>计划工作数）</t>
    </r>
    <r>
      <rPr>
        <sz val="12"/>
        <rFont val="Times New Roman"/>
        <family val="1"/>
      </rPr>
      <t>×100%</t>
    </r>
    <r>
      <rPr>
        <sz val="12"/>
        <rFont val="仿宋"/>
        <family val="3"/>
        <charset val="134"/>
      </rPr>
      <t>。</t>
    </r>
    <r>
      <rPr>
        <sz val="12"/>
        <rFont val="Times New Roman"/>
        <family val="1"/>
      </rPr>
      <t xml:space="preserve">
</t>
    </r>
    <r>
      <rPr>
        <sz val="12"/>
        <rFont val="仿宋"/>
        <family val="3"/>
        <charset val="134"/>
      </rPr>
      <t>实际完成工作数：一定时期（年度或规划期）内部门实际完成工作任务的数量。</t>
    </r>
    <r>
      <rPr>
        <sz val="12"/>
        <rFont val="Times New Roman"/>
        <family val="1"/>
      </rPr>
      <t xml:space="preserve">
</t>
    </r>
    <r>
      <rPr>
        <sz val="12"/>
        <rFont val="仿宋"/>
        <family val="3"/>
        <charset val="134"/>
      </rPr>
      <t>计划工作数：部门整体绩效目标确定的一定时期（年度或规划期）内预计完成工作任务的数量。</t>
    </r>
    <phoneticPr fontId="17" type="noConversion"/>
  </si>
  <si>
    <r>
      <rPr>
        <sz val="12"/>
        <rFont val="仿宋"/>
        <family val="3"/>
        <charset val="134"/>
      </rPr>
      <t>完成</t>
    </r>
    <r>
      <rPr>
        <sz val="12"/>
        <rFont val="Times New Roman"/>
        <family val="1"/>
      </rPr>
      <t xml:space="preserve">
</t>
    </r>
    <r>
      <rPr>
        <sz val="12"/>
        <rFont val="仿宋"/>
        <family val="3"/>
        <charset val="134"/>
      </rPr>
      <t>及时率</t>
    </r>
  </si>
  <si>
    <r>
      <t xml:space="preserve">  </t>
    </r>
    <r>
      <rPr>
        <sz val="12"/>
        <rFont val="仿宋"/>
        <family val="3"/>
        <charset val="134"/>
      </rPr>
      <t>部门在规定时限内及时完成的实际工作数与计划工作数的比率</t>
    </r>
    <r>
      <rPr>
        <sz val="12"/>
        <rFont val="Times New Roman"/>
        <family val="1"/>
      </rPr>
      <t>,</t>
    </r>
    <r>
      <rPr>
        <sz val="12"/>
        <rFont val="仿宋"/>
        <family val="3"/>
        <charset val="134"/>
      </rPr>
      <t>用以反映和考核部门履职时效目标的实现程度。</t>
    </r>
    <r>
      <rPr>
        <sz val="12"/>
        <rFont val="Times New Roman"/>
        <family val="1"/>
      </rPr>
      <t xml:space="preserve">
  </t>
    </r>
    <r>
      <rPr>
        <sz val="12"/>
        <rFont val="仿宋"/>
        <family val="3"/>
        <charset val="134"/>
      </rPr>
      <t>完成及时率</t>
    </r>
    <r>
      <rPr>
        <sz val="12"/>
        <rFont val="Times New Roman"/>
        <family val="1"/>
      </rPr>
      <t>=</t>
    </r>
    <r>
      <rPr>
        <sz val="12"/>
        <rFont val="仿宋"/>
        <family val="3"/>
        <charset val="134"/>
      </rPr>
      <t>（及时完成实际工作数</t>
    </r>
    <r>
      <rPr>
        <sz val="12"/>
        <rFont val="Times New Roman"/>
        <family val="1"/>
      </rPr>
      <t>/</t>
    </r>
    <r>
      <rPr>
        <sz val="12"/>
        <rFont val="仿宋"/>
        <family val="3"/>
        <charset val="134"/>
      </rPr>
      <t>计划工作数）</t>
    </r>
    <r>
      <rPr>
        <sz val="12"/>
        <rFont val="Times New Roman"/>
        <family val="1"/>
      </rPr>
      <t>×100%</t>
    </r>
    <r>
      <rPr>
        <sz val="12"/>
        <rFont val="仿宋"/>
        <family val="3"/>
        <charset val="134"/>
      </rPr>
      <t>。</t>
    </r>
    <r>
      <rPr>
        <sz val="12"/>
        <rFont val="Times New Roman"/>
        <family val="1"/>
      </rPr>
      <t xml:space="preserve">
  </t>
    </r>
    <r>
      <rPr>
        <sz val="12"/>
        <rFont val="仿宋"/>
        <family val="3"/>
        <charset val="134"/>
      </rPr>
      <t>及时完成实际工作数：部门按照整体绩效目标确定的时限实际完成的工作任务数量。</t>
    </r>
    <phoneticPr fontId="17" type="noConversion"/>
  </si>
  <si>
    <r>
      <rPr>
        <sz val="12"/>
        <rFont val="仿宋"/>
        <family val="3"/>
        <charset val="134"/>
      </rPr>
      <t>质量</t>
    </r>
    <r>
      <rPr>
        <sz val="12"/>
        <rFont val="Times New Roman"/>
        <family val="1"/>
      </rPr>
      <t xml:space="preserve">
</t>
    </r>
    <r>
      <rPr>
        <sz val="12"/>
        <rFont val="仿宋"/>
        <family val="3"/>
        <charset val="134"/>
      </rPr>
      <t>达标率</t>
    </r>
  </si>
  <si>
    <r>
      <t xml:space="preserve">  </t>
    </r>
    <r>
      <rPr>
        <sz val="12"/>
        <rFont val="仿宋"/>
        <family val="3"/>
        <charset val="134"/>
      </rPr>
      <t>达到质量标准（绩效标准值）的实际工作数与计划工作数的比率</t>
    </r>
    <r>
      <rPr>
        <sz val="12"/>
        <rFont val="Times New Roman"/>
        <family val="1"/>
      </rPr>
      <t>,</t>
    </r>
    <r>
      <rPr>
        <sz val="12"/>
        <rFont val="仿宋"/>
        <family val="3"/>
        <charset val="134"/>
      </rPr>
      <t>用以反映和考核部门履职质量目标的实现程度。</t>
    </r>
    <r>
      <rPr>
        <sz val="12"/>
        <rFont val="Times New Roman"/>
        <family val="1"/>
      </rPr>
      <t xml:space="preserve">
  </t>
    </r>
    <r>
      <rPr>
        <sz val="12"/>
        <rFont val="仿宋"/>
        <family val="3"/>
        <charset val="134"/>
      </rPr>
      <t>质量达标率</t>
    </r>
    <r>
      <rPr>
        <sz val="12"/>
        <rFont val="Times New Roman"/>
        <family val="1"/>
      </rPr>
      <t>=</t>
    </r>
    <r>
      <rPr>
        <sz val="12"/>
        <rFont val="仿宋"/>
        <family val="3"/>
        <charset val="134"/>
      </rPr>
      <t>（质量达标实际工作数</t>
    </r>
    <r>
      <rPr>
        <sz val="12"/>
        <rFont val="Times New Roman"/>
        <family val="1"/>
      </rPr>
      <t>/</t>
    </r>
    <r>
      <rPr>
        <sz val="12"/>
        <rFont val="仿宋"/>
        <family val="3"/>
        <charset val="134"/>
      </rPr>
      <t>计划工作数）</t>
    </r>
    <r>
      <rPr>
        <sz val="12"/>
        <rFont val="Times New Roman"/>
        <family val="1"/>
      </rPr>
      <t>×100%</t>
    </r>
    <r>
      <rPr>
        <sz val="12"/>
        <rFont val="仿宋"/>
        <family val="3"/>
        <charset val="134"/>
      </rPr>
      <t>。</t>
    </r>
    <r>
      <rPr>
        <sz val="12"/>
        <rFont val="Times New Roman"/>
        <family val="1"/>
      </rPr>
      <t xml:space="preserve">
  </t>
    </r>
    <r>
      <rPr>
        <sz val="12"/>
        <rFont val="仿宋"/>
        <family val="3"/>
        <charset val="134"/>
      </rPr>
      <t>质量达标实际工作数：一定时期（年度或规划期）内部门实际完成工作数中达到部门绩效目标要求（绩效标准值）的工作任务数量。</t>
    </r>
  </si>
  <si>
    <r>
      <rPr>
        <sz val="12"/>
        <rFont val="仿宋"/>
        <family val="3"/>
        <charset val="134"/>
      </rPr>
      <t>重点工作</t>
    </r>
    <r>
      <rPr>
        <sz val="12"/>
        <rFont val="Times New Roman"/>
        <family val="1"/>
      </rPr>
      <t xml:space="preserve">
</t>
    </r>
    <r>
      <rPr>
        <sz val="12"/>
        <rFont val="仿宋"/>
        <family val="3"/>
        <charset val="134"/>
      </rPr>
      <t>办结率</t>
    </r>
  </si>
  <si>
    <r>
      <t xml:space="preserve">  </t>
    </r>
    <r>
      <rPr>
        <sz val="12"/>
        <rFont val="仿宋"/>
        <family val="3"/>
        <charset val="134"/>
      </rPr>
      <t>部门年度重点工作实际完成数与交办或下达数的比率，用以反映部门对重点工作的办理落实程度。</t>
    </r>
    <r>
      <rPr>
        <sz val="12"/>
        <rFont val="Times New Roman"/>
        <family val="1"/>
      </rPr>
      <t xml:space="preserve">
  </t>
    </r>
    <r>
      <rPr>
        <sz val="12"/>
        <rFont val="仿宋"/>
        <family val="3"/>
        <charset val="134"/>
      </rPr>
      <t>重点工作办结率</t>
    </r>
    <r>
      <rPr>
        <sz val="12"/>
        <rFont val="Times New Roman"/>
        <family val="1"/>
      </rPr>
      <t>=</t>
    </r>
    <r>
      <rPr>
        <sz val="12"/>
        <rFont val="仿宋"/>
        <family val="3"/>
        <charset val="134"/>
      </rPr>
      <t>（重点工作实际完成数</t>
    </r>
    <r>
      <rPr>
        <sz val="12"/>
        <rFont val="Times New Roman"/>
        <family val="1"/>
      </rPr>
      <t>/</t>
    </r>
    <r>
      <rPr>
        <sz val="12"/>
        <rFont val="仿宋"/>
        <family val="3"/>
        <charset val="134"/>
      </rPr>
      <t>交办或下达数）</t>
    </r>
    <r>
      <rPr>
        <sz val="12"/>
        <rFont val="Times New Roman"/>
        <family val="1"/>
      </rPr>
      <t>×100%</t>
    </r>
    <r>
      <rPr>
        <sz val="12"/>
        <rFont val="仿宋"/>
        <family val="3"/>
        <charset val="134"/>
      </rPr>
      <t>。</t>
    </r>
    <r>
      <rPr>
        <sz val="12"/>
        <rFont val="Times New Roman"/>
        <family val="1"/>
      </rPr>
      <t xml:space="preserve">
  </t>
    </r>
    <r>
      <rPr>
        <sz val="12"/>
        <rFont val="仿宋"/>
        <family val="3"/>
        <charset val="134"/>
      </rPr>
      <t>重点工作是指党委、政府、人大、相关部门交办或下达的工作任务。</t>
    </r>
  </si>
  <si>
    <r>
      <rPr>
        <sz val="12"/>
        <rFont val="仿宋"/>
        <family val="3"/>
        <charset val="134"/>
      </rPr>
      <t>效</t>
    </r>
    <r>
      <rPr>
        <sz val="12"/>
        <rFont val="Times New Roman"/>
        <family val="1"/>
      </rPr>
      <t xml:space="preserve">
</t>
    </r>
    <r>
      <rPr>
        <sz val="12"/>
        <rFont val="仿宋"/>
        <family val="3"/>
        <charset val="134"/>
      </rPr>
      <t>果（</t>
    </r>
    <r>
      <rPr>
        <sz val="12"/>
        <rFont val="Times New Roman"/>
        <family val="1"/>
      </rPr>
      <t>30</t>
    </r>
    <r>
      <rPr>
        <sz val="12"/>
        <rFont val="仿宋"/>
        <family val="3"/>
        <charset val="134"/>
      </rPr>
      <t>分）</t>
    </r>
  </si>
  <si>
    <r>
      <rPr>
        <sz val="12"/>
        <rFont val="仿宋"/>
        <family val="3"/>
        <charset val="134"/>
      </rPr>
      <t>履职</t>
    </r>
    <r>
      <rPr>
        <sz val="12"/>
        <rFont val="Times New Roman"/>
        <family val="1"/>
      </rPr>
      <t xml:space="preserve">
</t>
    </r>
    <r>
      <rPr>
        <sz val="12"/>
        <rFont val="仿宋"/>
        <family val="3"/>
        <charset val="134"/>
      </rPr>
      <t>效益</t>
    </r>
    <r>
      <rPr>
        <sz val="12"/>
        <rFont val="Times New Roman"/>
        <family val="1"/>
      </rPr>
      <t>30</t>
    </r>
    <r>
      <rPr>
        <sz val="12"/>
        <rFont val="仿宋"/>
        <family val="3"/>
        <charset val="134"/>
      </rPr>
      <t>分</t>
    </r>
  </si>
  <si>
    <r>
      <t xml:space="preserve">  </t>
    </r>
    <r>
      <rPr>
        <sz val="12"/>
        <rFont val="仿宋"/>
        <family val="3"/>
        <charset val="134"/>
      </rPr>
      <t>部门履行职责对经济发展、社会发展和生态环境等所带来的直接或间接影响。</t>
    </r>
  </si>
  <si>
    <r>
      <rPr>
        <sz val="12"/>
        <rFont val="仿宋"/>
        <family val="3"/>
        <charset val="134"/>
      </rPr>
      <t>履职效能</t>
    </r>
    <phoneticPr fontId="17" type="noConversion"/>
  </si>
  <si>
    <r>
      <rPr>
        <sz val="12"/>
        <rFont val="仿宋"/>
        <family val="3"/>
        <charset val="134"/>
      </rPr>
      <t>优秀计</t>
    </r>
    <r>
      <rPr>
        <sz val="12"/>
        <rFont val="Times New Roman"/>
        <family val="1"/>
      </rPr>
      <t>6</t>
    </r>
    <r>
      <rPr>
        <sz val="12"/>
        <rFont val="仿宋"/>
        <family val="3"/>
        <charset val="134"/>
      </rPr>
      <t>分，良好计</t>
    </r>
    <r>
      <rPr>
        <sz val="12"/>
        <rFont val="Times New Roman"/>
        <family val="1"/>
      </rPr>
      <t>4</t>
    </r>
    <r>
      <rPr>
        <sz val="12"/>
        <rFont val="仿宋"/>
        <family val="3"/>
        <charset val="134"/>
      </rPr>
      <t>分，合格计</t>
    </r>
    <r>
      <rPr>
        <sz val="12"/>
        <rFont val="Times New Roman"/>
        <family val="1"/>
      </rPr>
      <t>2</t>
    </r>
    <r>
      <rPr>
        <sz val="12"/>
        <rFont val="仿宋"/>
        <family val="3"/>
        <charset val="134"/>
      </rPr>
      <t>分，不合格计</t>
    </r>
    <r>
      <rPr>
        <sz val="12"/>
        <rFont val="Times New Roman"/>
        <family val="1"/>
      </rPr>
      <t>0</t>
    </r>
    <r>
      <rPr>
        <sz val="12"/>
        <rFont val="仿宋"/>
        <family val="3"/>
        <charset val="134"/>
      </rPr>
      <t>分。</t>
    </r>
    <phoneticPr fontId="17" type="noConversion"/>
  </si>
  <si>
    <r>
      <rPr>
        <sz val="12"/>
        <rFont val="仿宋"/>
        <family val="3"/>
        <charset val="134"/>
      </rPr>
      <t>社会公众</t>
    </r>
    <r>
      <rPr>
        <sz val="12"/>
        <rFont val="Times New Roman"/>
        <family val="1"/>
      </rPr>
      <t xml:space="preserve">
</t>
    </r>
    <r>
      <rPr>
        <sz val="12"/>
        <rFont val="仿宋"/>
        <family val="3"/>
        <charset val="134"/>
      </rPr>
      <t>或服务对</t>
    </r>
    <r>
      <rPr>
        <sz val="12"/>
        <rFont val="Times New Roman"/>
        <family val="1"/>
      </rPr>
      <t xml:space="preserve">
</t>
    </r>
    <r>
      <rPr>
        <sz val="12"/>
        <rFont val="仿宋"/>
        <family val="3"/>
        <charset val="134"/>
      </rPr>
      <t>象满意度</t>
    </r>
  </si>
  <si>
    <r>
      <t xml:space="preserve">  </t>
    </r>
    <r>
      <rPr>
        <sz val="12"/>
        <rFont val="仿宋"/>
        <family val="3"/>
        <charset val="134"/>
      </rPr>
      <t>社会公众或部门的服务对象对部门履职效果的满意程度。</t>
    </r>
    <r>
      <rPr>
        <sz val="12"/>
        <rFont val="Times New Roman"/>
        <family val="1"/>
      </rPr>
      <t xml:space="preserve">
  </t>
    </r>
    <r>
      <rPr>
        <sz val="12"/>
        <rFont val="仿宋"/>
        <family val="3"/>
        <charset val="134"/>
      </rPr>
      <t>社会公众或服务对象是指部门履行职责而影响到的部门、群体或个人。</t>
    </r>
    <phoneticPr fontId="17" type="noConversion"/>
  </si>
  <si>
    <r>
      <rPr>
        <sz val="12"/>
        <rFont val="仿宋"/>
        <family val="3"/>
        <charset val="134"/>
      </rPr>
      <t>合计</t>
    </r>
  </si>
  <si>
    <r>
      <rPr>
        <sz val="12"/>
        <color theme="1"/>
        <rFont val="仿宋"/>
        <family val="3"/>
        <charset val="134"/>
      </rPr>
      <t>一</t>
    </r>
    <phoneticPr fontId="17" type="noConversion"/>
  </si>
  <si>
    <r>
      <rPr>
        <sz val="12"/>
        <color theme="1"/>
        <rFont val="仿宋"/>
        <family val="3"/>
        <charset val="134"/>
      </rPr>
      <t>产出指标</t>
    </r>
    <phoneticPr fontId="17" type="noConversion"/>
  </si>
  <si>
    <r>
      <rPr>
        <sz val="12"/>
        <color theme="1"/>
        <rFont val="仿宋"/>
        <family val="3"/>
        <charset val="134"/>
      </rPr>
      <t>（一）</t>
    </r>
    <phoneticPr fontId="17" type="noConversion"/>
  </si>
  <si>
    <r>
      <rPr>
        <sz val="12"/>
        <color theme="1"/>
        <rFont val="仿宋"/>
        <family val="3"/>
        <charset val="134"/>
      </rPr>
      <t>（二）</t>
    </r>
    <phoneticPr fontId="17" type="noConversion"/>
  </si>
  <si>
    <r>
      <rPr>
        <sz val="12"/>
        <color theme="1"/>
        <rFont val="仿宋"/>
        <family val="3"/>
        <charset val="134"/>
      </rPr>
      <t>（三）</t>
    </r>
    <phoneticPr fontId="17" type="noConversion"/>
  </si>
  <si>
    <r>
      <rPr>
        <sz val="12"/>
        <color theme="1"/>
        <rFont val="仿宋"/>
        <family val="3"/>
        <charset val="134"/>
      </rPr>
      <t>（四）</t>
    </r>
    <phoneticPr fontId="17" type="noConversion"/>
  </si>
  <si>
    <r>
      <rPr>
        <sz val="12"/>
        <color theme="1"/>
        <rFont val="仿宋"/>
        <family val="3"/>
        <charset val="134"/>
      </rPr>
      <t>（七）</t>
    </r>
    <phoneticPr fontId="17" type="noConversion"/>
  </si>
  <si>
    <r>
      <rPr>
        <sz val="12"/>
        <color theme="1"/>
        <rFont val="仿宋"/>
        <family val="3"/>
        <charset val="134"/>
      </rPr>
      <t>党的建设</t>
    </r>
    <phoneticPr fontId="17" type="noConversion"/>
  </si>
  <si>
    <r>
      <rPr>
        <sz val="12"/>
        <color theme="1"/>
        <rFont val="仿宋"/>
        <family val="3"/>
        <charset val="134"/>
      </rPr>
      <t>党建工作考核达标率</t>
    </r>
    <phoneticPr fontId="17" type="noConversion"/>
  </si>
  <si>
    <r>
      <rPr>
        <sz val="12"/>
        <color theme="1"/>
        <rFont val="仿宋"/>
        <family val="3"/>
        <charset val="134"/>
      </rPr>
      <t>二</t>
    </r>
    <phoneticPr fontId="17" type="noConversion"/>
  </si>
  <si>
    <r>
      <rPr>
        <sz val="12"/>
        <color theme="1"/>
        <rFont val="仿宋"/>
        <family val="3"/>
        <charset val="134"/>
      </rPr>
      <t>效益指标</t>
    </r>
    <phoneticPr fontId="17" type="noConversion"/>
  </si>
  <si>
    <r>
      <t>90%</t>
    </r>
    <r>
      <rPr>
        <sz val="12"/>
        <color theme="1"/>
        <rFont val="仿宋"/>
        <family val="3"/>
        <charset val="134"/>
      </rPr>
      <t>以上</t>
    </r>
    <phoneticPr fontId="17" type="noConversion"/>
  </si>
  <si>
    <r>
      <rPr>
        <sz val="12"/>
        <rFont val="仿宋"/>
        <family val="3"/>
        <charset val="134"/>
      </rPr>
      <t>支付</t>
    </r>
    <r>
      <rPr>
        <sz val="12"/>
        <rFont val="Times New Roman"/>
        <family val="1"/>
      </rPr>
      <t xml:space="preserve">
</t>
    </r>
    <r>
      <rPr>
        <sz val="12"/>
        <rFont val="仿宋"/>
        <family val="3"/>
        <charset val="134"/>
      </rPr>
      <t>进度率</t>
    </r>
    <phoneticPr fontId="17" type="noConversion"/>
  </si>
  <si>
    <r>
      <rPr>
        <sz val="12"/>
        <rFont val="仿宋"/>
        <family val="3"/>
        <charset val="134"/>
      </rPr>
      <t>结转结余率</t>
    </r>
    <r>
      <rPr>
        <sz val="12"/>
        <rFont val="宋体"/>
        <family val="3"/>
        <charset val="134"/>
      </rPr>
      <t>≤</t>
    </r>
    <r>
      <rPr>
        <sz val="12"/>
        <rFont val="Times New Roman"/>
        <family val="1"/>
      </rPr>
      <t>5%</t>
    </r>
    <r>
      <rPr>
        <sz val="12"/>
        <rFont val="仿宋"/>
        <family val="3"/>
        <charset val="134"/>
      </rPr>
      <t>，得</t>
    </r>
    <r>
      <rPr>
        <sz val="12"/>
        <rFont val="Times New Roman"/>
        <family val="1"/>
      </rPr>
      <t>1</t>
    </r>
    <r>
      <rPr>
        <sz val="12"/>
        <rFont val="仿宋"/>
        <family val="3"/>
        <charset val="134"/>
      </rPr>
      <t>分；</t>
    </r>
    <r>
      <rPr>
        <sz val="12"/>
        <rFont val="Times New Roman"/>
        <family val="1"/>
      </rPr>
      <t xml:space="preserve">
5%-10%</t>
    </r>
    <r>
      <rPr>
        <sz val="12"/>
        <rFont val="仿宋"/>
        <family val="3"/>
        <charset val="134"/>
      </rPr>
      <t>（含），得</t>
    </r>
    <r>
      <rPr>
        <sz val="12"/>
        <rFont val="Times New Roman"/>
        <family val="1"/>
      </rPr>
      <t>0.5</t>
    </r>
    <r>
      <rPr>
        <sz val="12"/>
        <rFont val="仿宋"/>
        <family val="3"/>
        <charset val="134"/>
      </rPr>
      <t>分；</t>
    </r>
    <r>
      <rPr>
        <sz val="12"/>
        <rFont val="Times New Roman"/>
        <family val="1"/>
      </rPr>
      <t xml:space="preserve">
</t>
    </r>
    <r>
      <rPr>
        <sz val="12"/>
        <rFont val="仿宋"/>
        <family val="3"/>
        <charset val="134"/>
      </rPr>
      <t>＞</t>
    </r>
    <r>
      <rPr>
        <sz val="12"/>
        <rFont val="Times New Roman"/>
        <family val="1"/>
      </rPr>
      <t>10%</t>
    </r>
    <r>
      <rPr>
        <sz val="12"/>
        <rFont val="仿宋"/>
        <family val="3"/>
        <charset val="134"/>
      </rPr>
      <t>，得</t>
    </r>
    <r>
      <rPr>
        <sz val="12"/>
        <rFont val="Times New Roman"/>
        <family val="1"/>
      </rPr>
      <t>0</t>
    </r>
    <r>
      <rPr>
        <sz val="12"/>
        <rFont val="仿宋"/>
        <family val="3"/>
        <charset val="134"/>
      </rPr>
      <t>分。</t>
    </r>
    <phoneticPr fontId="17" type="noConversion"/>
  </si>
  <si>
    <r>
      <rPr>
        <sz val="12"/>
        <rFont val="仿宋"/>
        <family val="3"/>
        <charset val="134"/>
      </rPr>
      <t>结转结余变动率</t>
    </r>
    <r>
      <rPr>
        <sz val="12"/>
        <rFont val="宋体"/>
        <family val="3"/>
        <charset val="134"/>
      </rPr>
      <t>≤</t>
    </r>
    <r>
      <rPr>
        <sz val="12"/>
        <rFont val="Times New Roman"/>
        <family val="1"/>
      </rPr>
      <t>0</t>
    </r>
    <r>
      <rPr>
        <sz val="12"/>
        <rFont val="仿宋"/>
        <family val="3"/>
        <charset val="134"/>
      </rPr>
      <t>，得</t>
    </r>
    <r>
      <rPr>
        <sz val="12"/>
        <rFont val="Times New Roman"/>
        <family val="1"/>
      </rPr>
      <t>1</t>
    </r>
    <r>
      <rPr>
        <sz val="12"/>
        <rFont val="仿宋"/>
        <family val="3"/>
        <charset val="134"/>
      </rPr>
      <t>分；</t>
    </r>
    <r>
      <rPr>
        <sz val="12"/>
        <rFont val="Times New Roman"/>
        <family val="1"/>
      </rPr>
      <t xml:space="preserve">
0-5%</t>
    </r>
    <r>
      <rPr>
        <sz val="12"/>
        <rFont val="仿宋"/>
        <family val="3"/>
        <charset val="134"/>
      </rPr>
      <t>（含），得</t>
    </r>
    <r>
      <rPr>
        <sz val="12"/>
        <rFont val="Times New Roman"/>
        <family val="1"/>
      </rPr>
      <t>0.5</t>
    </r>
    <r>
      <rPr>
        <sz val="12"/>
        <rFont val="仿宋"/>
        <family val="3"/>
        <charset val="134"/>
      </rPr>
      <t>分；</t>
    </r>
    <r>
      <rPr>
        <sz val="12"/>
        <rFont val="Times New Roman"/>
        <family val="1"/>
      </rPr>
      <t xml:space="preserve">
</t>
    </r>
    <r>
      <rPr>
        <sz val="12"/>
        <rFont val="仿宋"/>
        <family val="3"/>
        <charset val="134"/>
      </rPr>
      <t>＞</t>
    </r>
    <r>
      <rPr>
        <sz val="12"/>
        <rFont val="Times New Roman"/>
        <family val="1"/>
      </rPr>
      <t>5%</t>
    </r>
    <r>
      <rPr>
        <sz val="12"/>
        <rFont val="仿宋"/>
        <family val="3"/>
        <charset val="134"/>
      </rPr>
      <t>，得</t>
    </r>
    <r>
      <rPr>
        <sz val="12"/>
        <rFont val="Times New Roman"/>
        <family val="1"/>
      </rPr>
      <t>0</t>
    </r>
    <r>
      <rPr>
        <sz val="12"/>
        <rFont val="仿宋"/>
        <family val="3"/>
        <charset val="134"/>
      </rPr>
      <t>分。</t>
    </r>
    <phoneticPr fontId="17" type="noConversion"/>
  </si>
  <si>
    <r>
      <rPr>
        <sz val="12"/>
        <rFont val="仿宋"/>
        <family val="3"/>
        <charset val="134"/>
      </rPr>
      <t>公用经费控制率</t>
    </r>
    <r>
      <rPr>
        <sz val="12"/>
        <rFont val="宋体"/>
        <family val="3"/>
        <charset val="134"/>
      </rPr>
      <t>≤</t>
    </r>
    <r>
      <rPr>
        <sz val="12"/>
        <rFont val="Times New Roman"/>
        <family val="1"/>
      </rPr>
      <t>100%</t>
    </r>
    <r>
      <rPr>
        <sz val="12"/>
        <rFont val="仿宋"/>
        <family val="3"/>
        <charset val="134"/>
      </rPr>
      <t>，得</t>
    </r>
    <r>
      <rPr>
        <sz val="12"/>
        <rFont val="Times New Roman"/>
        <family val="1"/>
      </rPr>
      <t>2</t>
    </r>
    <r>
      <rPr>
        <sz val="12"/>
        <rFont val="仿宋"/>
        <family val="3"/>
        <charset val="134"/>
      </rPr>
      <t>分；</t>
    </r>
    <r>
      <rPr>
        <sz val="12"/>
        <rFont val="Times New Roman"/>
        <family val="1"/>
      </rPr>
      <t xml:space="preserve">
100%-105%</t>
    </r>
    <r>
      <rPr>
        <sz val="12"/>
        <rFont val="仿宋"/>
        <family val="3"/>
        <charset val="134"/>
      </rPr>
      <t>（含），得</t>
    </r>
    <r>
      <rPr>
        <sz val="12"/>
        <rFont val="Times New Roman"/>
        <family val="1"/>
      </rPr>
      <t>1</t>
    </r>
    <r>
      <rPr>
        <sz val="12"/>
        <rFont val="仿宋"/>
        <family val="3"/>
        <charset val="134"/>
      </rPr>
      <t>分；</t>
    </r>
    <r>
      <rPr>
        <sz val="12"/>
        <rFont val="Times New Roman"/>
        <family val="1"/>
      </rPr>
      <t xml:space="preserve">
105%-110%</t>
    </r>
    <r>
      <rPr>
        <sz val="12"/>
        <rFont val="仿宋"/>
        <family val="3"/>
        <charset val="134"/>
      </rPr>
      <t>（含），得</t>
    </r>
    <r>
      <rPr>
        <sz val="12"/>
        <rFont val="Times New Roman"/>
        <family val="1"/>
      </rPr>
      <t>0.5</t>
    </r>
    <r>
      <rPr>
        <sz val="12"/>
        <rFont val="仿宋"/>
        <family val="3"/>
        <charset val="134"/>
      </rPr>
      <t>分；</t>
    </r>
    <r>
      <rPr>
        <sz val="12"/>
        <rFont val="Times New Roman"/>
        <family val="1"/>
      </rPr>
      <t xml:space="preserve">
</t>
    </r>
    <r>
      <rPr>
        <sz val="12"/>
        <rFont val="仿宋"/>
        <family val="3"/>
        <charset val="134"/>
      </rPr>
      <t>＞</t>
    </r>
    <r>
      <rPr>
        <sz val="12"/>
        <rFont val="Times New Roman"/>
        <family val="1"/>
      </rPr>
      <t>110%</t>
    </r>
    <r>
      <rPr>
        <sz val="12"/>
        <rFont val="仿宋"/>
        <family val="3"/>
        <charset val="134"/>
      </rPr>
      <t>，得</t>
    </r>
    <r>
      <rPr>
        <sz val="12"/>
        <rFont val="Times New Roman"/>
        <family val="1"/>
      </rPr>
      <t>0</t>
    </r>
    <r>
      <rPr>
        <sz val="12"/>
        <rFont val="仿宋"/>
        <family val="3"/>
        <charset val="134"/>
      </rPr>
      <t>分。</t>
    </r>
    <phoneticPr fontId="17" type="noConversion"/>
  </si>
  <si>
    <t>教育事业运转经费</t>
    <phoneticPr fontId="17" type="noConversion"/>
  </si>
  <si>
    <t>隆子县结对交流及支教资金</t>
    <phoneticPr fontId="17" type="noConversion"/>
  </si>
  <si>
    <r>
      <rPr>
        <sz val="12"/>
        <color theme="1"/>
        <rFont val="黑体"/>
        <family val="3"/>
        <charset val="134"/>
      </rPr>
      <t>附件</t>
    </r>
    <r>
      <rPr>
        <sz val="12"/>
        <color theme="1"/>
        <rFont val="Times New Roman"/>
        <family val="1"/>
      </rPr>
      <t>4</t>
    </r>
    <phoneticPr fontId="17" type="noConversion"/>
  </si>
  <si>
    <r>
      <rPr>
        <sz val="18"/>
        <color theme="1"/>
        <rFont val="方正小标宋简体"/>
        <family val="4"/>
        <charset val="134"/>
      </rPr>
      <t>部门整体支出绩效目标完成情况表</t>
    </r>
    <phoneticPr fontId="17" type="noConversion"/>
  </si>
  <si>
    <r>
      <rPr>
        <sz val="12"/>
        <color theme="1"/>
        <rFont val="黑体"/>
        <family val="3"/>
        <charset val="134"/>
      </rPr>
      <t>序号</t>
    </r>
    <phoneticPr fontId="17" type="noConversion"/>
  </si>
  <si>
    <r>
      <rPr>
        <sz val="12"/>
        <color theme="1"/>
        <rFont val="黑体"/>
        <family val="3"/>
        <charset val="134"/>
      </rPr>
      <t>项</t>
    </r>
    <r>
      <rPr>
        <sz val="12"/>
        <color theme="1"/>
        <rFont val="Times New Roman"/>
        <family val="1"/>
      </rPr>
      <t xml:space="preserve">  </t>
    </r>
    <r>
      <rPr>
        <sz val="12"/>
        <color theme="1"/>
        <rFont val="黑体"/>
        <family val="3"/>
        <charset val="134"/>
      </rPr>
      <t>目</t>
    </r>
    <phoneticPr fontId="17" type="noConversion"/>
  </si>
  <si>
    <r>
      <rPr>
        <sz val="12"/>
        <color theme="1"/>
        <rFont val="黑体"/>
        <family val="3"/>
        <charset val="134"/>
      </rPr>
      <t>目标值</t>
    </r>
    <phoneticPr fontId="17" type="noConversion"/>
  </si>
  <si>
    <r>
      <rPr>
        <sz val="12"/>
        <color theme="1"/>
        <rFont val="黑体"/>
        <family val="3"/>
        <charset val="134"/>
      </rPr>
      <t>完成值</t>
    </r>
    <phoneticPr fontId="17" type="noConversion"/>
  </si>
  <si>
    <r>
      <rPr>
        <sz val="12"/>
        <color theme="1"/>
        <rFont val="黑体"/>
        <family val="3"/>
        <charset val="134"/>
      </rPr>
      <t>完成情况</t>
    </r>
    <phoneticPr fontId="17" type="noConversion"/>
  </si>
  <si>
    <r>
      <rPr>
        <sz val="24"/>
        <rFont val="方正小标宋_GBK"/>
        <family val="3"/>
        <charset val="134"/>
      </rPr>
      <t>部门整体支出绩效评价指标体系</t>
    </r>
    <phoneticPr fontId="17" type="noConversion"/>
  </si>
  <si>
    <r>
      <t xml:space="preserve">  </t>
    </r>
    <r>
      <rPr>
        <sz val="12"/>
        <rFont val="仿宋"/>
        <family val="3"/>
        <charset val="134"/>
      </rPr>
      <t>部门本年度预算安排的重点预算支出与部门预算总支出的比率，用以反映和考核部门对履行主要职责或完成重点任务的保障程度。</t>
    </r>
    <r>
      <rPr>
        <sz val="12"/>
        <rFont val="Times New Roman"/>
        <family val="1"/>
      </rPr>
      <t xml:space="preserve">
  </t>
    </r>
    <r>
      <rPr>
        <sz val="12"/>
        <rFont val="仿宋"/>
        <family val="3"/>
        <charset val="134"/>
      </rPr>
      <t>重点支出安排率</t>
    </r>
    <r>
      <rPr>
        <sz val="12"/>
        <rFont val="Times New Roman"/>
        <family val="1"/>
      </rPr>
      <t>=</t>
    </r>
    <r>
      <rPr>
        <sz val="12"/>
        <rFont val="仿宋"/>
        <family val="3"/>
        <charset val="134"/>
      </rPr>
      <t>（重点预算支出</t>
    </r>
    <r>
      <rPr>
        <sz val="12"/>
        <rFont val="Times New Roman"/>
        <family val="1"/>
      </rPr>
      <t>/</t>
    </r>
    <r>
      <rPr>
        <sz val="12"/>
        <rFont val="仿宋"/>
        <family val="3"/>
        <charset val="134"/>
      </rPr>
      <t>预算总支出）</t>
    </r>
    <r>
      <rPr>
        <sz val="12"/>
        <rFont val="Times New Roman"/>
        <family val="1"/>
      </rPr>
      <t>×100%</t>
    </r>
    <r>
      <rPr>
        <sz val="12"/>
        <rFont val="仿宋"/>
        <family val="3"/>
        <charset val="134"/>
      </rPr>
      <t>。</t>
    </r>
    <r>
      <rPr>
        <sz val="12"/>
        <rFont val="Times New Roman"/>
        <family val="1"/>
      </rPr>
      <t xml:space="preserve">
  </t>
    </r>
    <r>
      <rPr>
        <sz val="12"/>
        <rFont val="仿宋"/>
        <family val="3"/>
        <charset val="134"/>
      </rPr>
      <t>重点预算支出：部门年度预算安排的，与本部门履职和发展密切相关、具有明显社会和经济影响、党委政府关心或社会比较关注的预算支出总额。预算总支出：部门年度预算安排的预算支出总额。</t>
    </r>
    <phoneticPr fontId="17" type="noConversion"/>
  </si>
  <si>
    <r>
      <rPr>
        <sz val="12"/>
        <rFont val="仿宋"/>
        <family val="3"/>
        <charset val="134"/>
      </rPr>
      <t>固定资产利用率</t>
    </r>
    <r>
      <rPr>
        <sz val="12"/>
        <rFont val="Times New Roman"/>
        <family val="1"/>
      </rPr>
      <t>=100%</t>
    </r>
    <r>
      <rPr>
        <sz val="12"/>
        <rFont val="仿宋"/>
        <family val="3"/>
        <charset val="134"/>
      </rPr>
      <t>，得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每低一个百分点，扣</t>
    </r>
    <r>
      <rPr>
        <sz val="12"/>
        <rFont val="Times New Roman"/>
        <family val="1"/>
      </rPr>
      <t>0.1</t>
    </r>
    <r>
      <rPr>
        <sz val="12"/>
        <rFont val="仿宋"/>
        <family val="3"/>
        <charset val="134"/>
      </rPr>
      <t>分，扣完为止。</t>
    </r>
    <phoneticPr fontId="17" type="noConversion"/>
  </si>
  <si>
    <r>
      <rPr>
        <sz val="12"/>
        <color indexed="8"/>
        <rFont val="仿宋"/>
        <family val="3"/>
        <charset val="134"/>
      </rPr>
      <t>实施效益</t>
    </r>
    <phoneticPr fontId="17" type="noConversion"/>
  </si>
  <si>
    <t>附件5</t>
    <phoneticPr fontId="17" type="noConversion"/>
  </si>
  <si>
    <t>——</t>
    <phoneticPr fontId="17" type="noConversion"/>
  </si>
  <si>
    <t>——</t>
    <phoneticPr fontId="17" type="noConversion"/>
  </si>
  <si>
    <r>
      <t>2022</t>
    </r>
    <r>
      <rPr>
        <sz val="12"/>
        <color indexed="8"/>
        <rFont val="黑体"/>
        <family val="3"/>
        <charset val="134"/>
      </rPr>
      <t>年预算数</t>
    </r>
    <phoneticPr fontId="17" type="noConversion"/>
  </si>
  <si>
    <r>
      <t>2022</t>
    </r>
    <r>
      <rPr>
        <sz val="12"/>
        <color indexed="8"/>
        <rFont val="黑体"/>
        <family val="3"/>
        <charset val="134"/>
      </rPr>
      <t>年决算数</t>
    </r>
    <phoneticPr fontId="17" type="noConversion"/>
  </si>
  <si>
    <t>可执行预算
合计</t>
    <phoneticPr fontId="17" type="noConversion"/>
  </si>
  <si>
    <r>
      <t xml:space="preserve">  </t>
    </r>
    <r>
      <rPr>
        <sz val="12"/>
        <rFont val="仿宋"/>
        <family val="3"/>
        <charset val="134"/>
      </rPr>
      <t>部门本年度</t>
    </r>
    <r>
      <rPr>
        <sz val="12"/>
        <rFont val="Times New Roman"/>
        <family val="1"/>
      </rPr>
      <t>“</t>
    </r>
    <r>
      <rPr>
        <sz val="12"/>
        <rFont val="仿宋"/>
        <family val="3"/>
        <charset val="134"/>
      </rPr>
      <t>三公经费</t>
    </r>
    <r>
      <rPr>
        <sz val="12"/>
        <rFont val="Times New Roman"/>
        <family val="1"/>
      </rPr>
      <t>”</t>
    </r>
    <r>
      <rPr>
        <sz val="12"/>
        <rFont val="仿宋"/>
        <family val="3"/>
        <charset val="134"/>
      </rPr>
      <t>实际支出数与预算安排数的比率，用以反映和考核部门对</t>
    </r>
    <r>
      <rPr>
        <sz val="12"/>
        <rFont val="Times New Roman"/>
        <family val="1"/>
      </rPr>
      <t>“</t>
    </r>
    <r>
      <rPr>
        <sz val="12"/>
        <rFont val="仿宋"/>
        <family val="3"/>
        <charset val="134"/>
      </rPr>
      <t>三公经费</t>
    </r>
    <r>
      <rPr>
        <sz val="12"/>
        <rFont val="Times New Roman"/>
        <family val="1"/>
      </rPr>
      <t>”</t>
    </r>
    <r>
      <rPr>
        <sz val="12"/>
        <rFont val="仿宋"/>
        <family val="3"/>
        <charset val="134"/>
      </rPr>
      <t>的实际控制程度。</t>
    </r>
    <r>
      <rPr>
        <sz val="12"/>
        <rFont val="Times New Roman"/>
        <family val="1"/>
      </rPr>
      <t xml:space="preserve">
  “</t>
    </r>
    <r>
      <rPr>
        <sz val="12"/>
        <rFont val="仿宋"/>
        <family val="3"/>
        <charset val="134"/>
      </rPr>
      <t>三公经费</t>
    </r>
    <r>
      <rPr>
        <sz val="12"/>
        <rFont val="Times New Roman"/>
        <family val="1"/>
      </rPr>
      <t>”</t>
    </r>
    <r>
      <rPr>
        <sz val="12"/>
        <rFont val="仿宋"/>
        <family val="3"/>
        <charset val="134"/>
      </rPr>
      <t>控制率</t>
    </r>
    <r>
      <rPr>
        <sz val="12"/>
        <rFont val="Times New Roman"/>
        <family val="1"/>
      </rPr>
      <t>=</t>
    </r>
    <r>
      <rPr>
        <sz val="12"/>
        <rFont val="仿宋"/>
        <family val="3"/>
        <charset val="134"/>
      </rPr>
      <t>（</t>
    </r>
    <r>
      <rPr>
        <sz val="12"/>
        <rFont val="Times New Roman"/>
        <family val="1"/>
      </rPr>
      <t>“</t>
    </r>
    <r>
      <rPr>
        <sz val="12"/>
        <rFont val="仿宋"/>
        <family val="3"/>
        <charset val="134"/>
      </rPr>
      <t>三公经费</t>
    </r>
    <r>
      <rPr>
        <sz val="12"/>
        <rFont val="Times New Roman"/>
        <family val="1"/>
      </rPr>
      <t>”</t>
    </r>
    <r>
      <rPr>
        <sz val="12"/>
        <rFont val="仿宋"/>
        <family val="3"/>
        <charset val="134"/>
      </rPr>
      <t>实际支出数</t>
    </r>
    <r>
      <rPr>
        <sz val="12"/>
        <rFont val="Times New Roman"/>
        <family val="1"/>
      </rPr>
      <t>/“</t>
    </r>
    <r>
      <rPr>
        <sz val="12"/>
        <rFont val="仿宋"/>
        <family val="3"/>
        <charset val="134"/>
      </rPr>
      <t>三公经费</t>
    </r>
    <r>
      <rPr>
        <sz val="12"/>
        <rFont val="Times New Roman"/>
        <family val="1"/>
      </rPr>
      <t>”</t>
    </r>
    <r>
      <rPr>
        <sz val="12"/>
        <rFont val="仿宋"/>
        <family val="3"/>
        <charset val="134"/>
      </rPr>
      <t>预算安排数）</t>
    </r>
    <r>
      <rPr>
        <sz val="12"/>
        <rFont val="Times New Roman"/>
        <family val="1"/>
      </rPr>
      <t>×100%</t>
    </r>
    <r>
      <rPr>
        <sz val="12"/>
        <rFont val="仿宋"/>
        <family val="3"/>
        <charset val="134"/>
      </rPr>
      <t>。</t>
    </r>
    <phoneticPr fontId="17" type="noConversion"/>
  </si>
  <si>
    <r>
      <rPr>
        <sz val="12"/>
        <rFont val="仿宋"/>
        <family val="3"/>
        <charset val="134"/>
      </rPr>
      <t>政府采购执行率</t>
    </r>
    <r>
      <rPr>
        <sz val="12"/>
        <rFont val="Times New Roman"/>
        <family val="1"/>
      </rPr>
      <t>=100%</t>
    </r>
    <r>
      <rPr>
        <sz val="12"/>
        <rFont val="仿宋"/>
        <family val="3"/>
        <charset val="134"/>
      </rPr>
      <t>，得</t>
    </r>
    <r>
      <rPr>
        <sz val="12"/>
        <rFont val="Times New Roman"/>
        <family val="1"/>
      </rPr>
      <t>2</t>
    </r>
    <r>
      <rPr>
        <sz val="12"/>
        <rFont val="仿宋"/>
        <family val="3"/>
        <charset val="134"/>
      </rPr>
      <t>分；</t>
    </r>
    <r>
      <rPr>
        <sz val="12"/>
        <rFont val="Times New Roman"/>
        <family val="1"/>
      </rPr>
      <t xml:space="preserve">
</t>
    </r>
    <r>
      <rPr>
        <sz val="12"/>
        <rFont val="仿宋"/>
        <family val="3"/>
        <charset val="134"/>
      </rPr>
      <t>每超过（降低）</t>
    </r>
    <r>
      <rPr>
        <sz val="12"/>
        <rFont val="Times New Roman"/>
        <family val="1"/>
      </rPr>
      <t>5%</t>
    </r>
    <r>
      <rPr>
        <sz val="12"/>
        <rFont val="仿宋"/>
        <family val="3"/>
        <charset val="134"/>
      </rPr>
      <t>，扣</t>
    </r>
    <r>
      <rPr>
        <sz val="12"/>
        <rFont val="Times New Roman"/>
        <family val="1"/>
      </rPr>
      <t>1</t>
    </r>
    <r>
      <rPr>
        <sz val="12"/>
        <rFont val="仿宋"/>
        <family val="3"/>
        <charset val="134"/>
      </rPr>
      <t>分，扣完为止。</t>
    </r>
    <phoneticPr fontId="17" type="noConversion"/>
  </si>
  <si>
    <r>
      <t>2021</t>
    </r>
    <r>
      <rPr>
        <sz val="12"/>
        <color indexed="8"/>
        <rFont val="黑体"/>
        <family val="3"/>
        <charset val="134"/>
      </rPr>
      <t>年决算数</t>
    </r>
    <phoneticPr fontId="17" type="noConversion"/>
  </si>
  <si>
    <t>楼堂馆所控制情况</t>
    <phoneticPr fontId="17" type="noConversion"/>
  </si>
  <si>
    <t>2022年无新建项目</t>
    <phoneticPr fontId="17" type="noConversion"/>
  </si>
  <si>
    <t>向公众开放查阅240571</t>
    <phoneticPr fontId="28" type="noConversion"/>
  </si>
  <si>
    <t>教科宣传咨询</t>
    <phoneticPr fontId="17" type="noConversion"/>
  </si>
  <si>
    <t>基层卫生院</t>
    <phoneticPr fontId="17" type="noConversion"/>
  </si>
  <si>
    <r>
      <t>153</t>
    </r>
    <r>
      <rPr>
        <sz val="12"/>
        <color theme="1"/>
        <rFont val="宋体"/>
        <family val="3"/>
        <charset val="134"/>
      </rPr>
      <t>次</t>
    </r>
    <phoneticPr fontId="17" type="noConversion"/>
  </si>
  <si>
    <t>教科指导人数</t>
    <phoneticPr fontId="17" type="noConversion"/>
  </si>
  <si>
    <t>90%</t>
    <phoneticPr fontId="17" type="noConversion"/>
  </si>
  <si>
    <t>95%</t>
    <phoneticPr fontId="17" type="noConversion"/>
  </si>
  <si>
    <r>
      <t>37516</t>
    </r>
    <r>
      <rPr>
        <sz val="12"/>
        <color theme="1"/>
        <rFont val="宋体"/>
        <family val="3"/>
        <charset val="134"/>
      </rPr>
      <t>剂次</t>
    </r>
    <phoneticPr fontId="17" type="noConversion"/>
  </si>
  <si>
    <t>28952</t>
    <phoneticPr fontId="17" type="noConversion"/>
  </si>
  <si>
    <r>
      <t>61%</t>
    </r>
    <r>
      <rPr>
        <sz val="12"/>
        <color theme="1"/>
        <rFont val="宋体"/>
        <family val="3"/>
        <charset val="134"/>
      </rPr>
      <t>以上</t>
    </r>
    <phoneticPr fontId="17" type="noConversion"/>
  </si>
  <si>
    <t>90.19%</t>
    <phoneticPr fontId="17" type="noConversion"/>
  </si>
  <si>
    <r>
      <t>27176</t>
    </r>
    <r>
      <rPr>
        <sz val="12"/>
        <color theme="1"/>
        <rFont val="宋体"/>
        <family val="3"/>
        <charset val="134"/>
      </rPr>
      <t>人</t>
    </r>
    <phoneticPr fontId="17" type="noConversion"/>
  </si>
  <si>
    <r>
      <t>9851</t>
    </r>
    <r>
      <rPr>
        <sz val="12"/>
        <color theme="1"/>
        <rFont val="宋体"/>
        <family val="3"/>
        <charset val="134"/>
      </rPr>
      <t>例</t>
    </r>
    <phoneticPr fontId="17" type="noConversion"/>
  </si>
  <si>
    <t>糖尿病患者健康规范管理率</t>
    <phoneticPr fontId="17" type="noConversion"/>
  </si>
  <si>
    <t>87.64%</t>
    <phoneticPr fontId="17" type="noConversion"/>
  </si>
  <si>
    <t>86.27%</t>
    <phoneticPr fontId="17" type="noConversion"/>
  </si>
  <si>
    <t>血糖达标率</t>
    <phoneticPr fontId="17" type="noConversion"/>
  </si>
  <si>
    <t>67.65%</t>
    <phoneticPr fontId="17" type="noConversion"/>
  </si>
  <si>
    <t>两病患者随访次数</t>
    <phoneticPr fontId="17" type="noConversion"/>
  </si>
  <si>
    <t>健康体检率</t>
    <phoneticPr fontId="17" type="noConversion"/>
  </si>
  <si>
    <t>100%</t>
    <phoneticPr fontId="17" type="noConversion"/>
  </si>
  <si>
    <r>
      <t>4</t>
    </r>
    <r>
      <rPr>
        <sz val="12"/>
        <color rgb="FFFF0000"/>
        <rFont val="宋体"/>
        <family val="3"/>
        <charset val="134"/>
      </rPr>
      <t>次</t>
    </r>
    <r>
      <rPr>
        <sz val="12"/>
        <color rgb="FFFF0000"/>
        <rFont val="Times New Roman"/>
        <family val="1"/>
      </rPr>
      <t>/</t>
    </r>
    <r>
      <rPr>
        <sz val="12"/>
        <color rgb="FFFF0000"/>
        <rFont val="宋体"/>
        <family val="3"/>
        <charset val="134"/>
      </rPr>
      <t>年</t>
    </r>
    <phoneticPr fontId="17" type="noConversion"/>
  </si>
  <si>
    <t>99.48%</t>
    <phoneticPr fontId="17" type="noConversion"/>
  </si>
  <si>
    <r>
      <rPr>
        <sz val="12"/>
        <color theme="1"/>
        <rFont val="宋体"/>
        <family val="3"/>
        <charset val="134"/>
      </rPr>
      <t>目标</t>
    </r>
    <r>
      <rPr>
        <sz val="12"/>
        <color theme="1"/>
        <rFont val="Times New Roman"/>
        <family val="1"/>
      </rPr>
      <t>53981</t>
    </r>
    <r>
      <rPr>
        <sz val="12"/>
        <color theme="1"/>
        <rFont val="宋体"/>
        <family val="3"/>
        <charset val="134"/>
      </rPr>
      <t>，实际</t>
    </r>
    <r>
      <rPr>
        <sz val="12"/>
        <color theme="1"/>
        <rFont val="Times New Roman"/>
        <family val="1"/>
      </rPr>
      <t>53701</t>
    </r>
    <phoneticPr fontId="17" type="noConversion"/>
  </si>
  <si>
    <r>
      <t>53701</t>
    </r>
    <r>
      <rPr>
        <sz val="12"/>
        <color theme="1"/>
        <rFont val="宋体"/>
        <family val="3"/>
        <charset val="134"/>
      </rPr>
      <t>人</t>
    </r>
    <phoneticPr fontId="17" type="noConversion"/>
  </si>
  <si>
    <t>98.95%</t>
    <phoneticPr fontId="17" type="noConversion"/>
  </si>
  <si>
    <t>=98.7</t>
    <phoneticPr fontId="17" type="noConversion"/>
  </si>
  <si>
    <t>新生儿访视率</t>
    <phoneticPr fontId="17" type="noConversion"/>
  </si>
  <si>
    <t>99.87%</t>
    <phoneticPr fontId="17" type="noConversion"/>
  </si>
  <si>
    <t>严重精神病患者规范管理率</t>
    <phoneticPr fontId="17" type="noConversion"/>
  </si>
  <si>
    <t>98.09</t>
    <phoneticPr fontId="17" type="noConversion"/>
  </si>
  <si>
    <t>严重精神病患者随访次数</t>
    <phoneticPr fontId="17" type="noConversion"/>
  </si>
  <si>
    <t>规律服药率</t>
    <phoneticPr fontId="17" type="noConversion"/>
  </si>
  <si>
    <t>面访率</t>
    <phoneticPr fontId="17" type="noConversion"/>
  </si>
  <si>
    <r>
      <t>95%</t>
    </r>
    <r>
      <rPr>
        <sz val="12"/>
        <color rgb="FFFF0000"/>
        <rFont val="宋体"/>
        <family val="3"/>
        <charset val="134"/>
      </rPr>
      <t>以上</t>
    </r>
    <phoneticPr fontId="17" type="noConversion"/>
  </si>
  <si>
    <t>98.46%</t>
    <phoneticPr fontId="17" type="noConversion"/>
  </si>
  <si>
    <r>
      <t>87%</t>
    </r>
    <r>
      <rPr>
        <sz val="12"/>
        <color theme="1"/>
        <rFont val="宋体"/>
        <family val="3"/>
        <charset val="134"/>
      </rPr>
      <t>以上</t>
    </r>
    <phoneticPr fontId="17" type="noConversion"/>
  </si>
  <si>
    <t>93.79%</t>
    <phoneticPr fontId="17" type="noConversion"/>
  </si>
  <si>
    <t>计生家庭奖扶特扶</t>
    <phoneticPr fontId="17" type="noConversion"/>
  </si>
  <si>
    <t>独生子女伤残家庭特别扶助人数</t>
    <phoneticPr fontId="17" type="noConversion"/>
  </si>
  <si>
    <r>
      <t>417</t>
    </r>
    <r>
      <rPr>
        <sz val="12"/>
        <color theme="1"/>
        <rFont val="宋体"/>
        <family val="3"/>
        <charset val="134"/>
      </rPr>
      <t>人</t>
    </r>
    <phoneticPr fontId="17" type="noConversion"/>
  </si>
  <si>
    <r>
      <t>764</t>
    </r>
    <r>
      <rPr>
        <sz val="12"/>
        <color theme="1"/>
        <rFont val="宋体"/>
        <family val="3"/>
        <charset val="134"/>
      </rPr>
      <t>人</t>
    </r>
    <phoneticPr fontId="17" type="noConversion"/>
  </si>
  <si>
    <t>城镇未参保奖扶对象</t>
    <phoneticPr fontId="17" type="noConversion"/>
  </si>
  <si>
    <r>
      <t>725</t>
    </r>
    <r>
      <rPr>
        <sz val="12"/>
        <color theme="1"/>
        <rFont val="宋体"/>
        <family val="3"/>
        <charset val="134"/>
      </rPr>
      <t>人</t>
    </r>
    <phoneticPr fontId="17" type="noConversion"/>
  </si>
  <si>
    <r>
      <rPr>
        <sz val="12"/>
        <color theme="1"/>
        <rFont val="宋体"/>
        <family val="3"/>
        <charset val="134"/>
      </rPr>
      <t>退出</t>
    </r>
    <r>
      <rPr>
        <sz val="12"/>
        <color theme="1"/>
        <rFont val="Times New Roman"/>
        <family val="1"/>
      </rPr>
      <t>19</t>
    </r>
    <r>
      <rPr>
        <sz val="12"/>
        <color theme="1"/>
        <rFont val="宋体"/>
        <family val="3"/>
        <charset val="134"/>
      </rPr>
      <t>，新增</t>
    </r>
    <r>
      <rPr>
        <sz val="12"/>
        <color theme="1"/>
        <rFont val="Times New Roman"/>
        <family val="1"/>
      </rPr>
      <t>58</t>
    </r>
    <phoneticPr fontId="17" type="noConversion"/>
  </si>
  <si>
    <r>
      <t>369</t>
    </r>
    <r>
      <rPr>
        <sz val="12"/>
        <color theme="1"/>
        <rFont val="宋体"/>
        <family val="3"/>
        <charset val="134"/>
      </rPr>
      <t>人</t>
    </r>
    <phoneticPr fontId="17" type="noConversion"/>
  </si>
  <si>
    <r>
      <rPr>
        <sz val="12"/>
        <color theme="1"/>
        <rFont val="宋体"/>
        <family val="3"/>
        <charset val="134"/>
      </rPr>
      <t>退出</t>
    </r>
    <r>
      <rPr>
        <sz val="12"/>
        <color theme="1"/>
        <rFont val="Times New Roman"/>
        <family val="1"/>
      </rPr>
      <t>7</t>
    </r>
    <r>
      <rPr>
        <sz val="12"/>
        <color theme="1"/>
        <rFont val="宋体"/>
        <family val="3"/>
        <charset val="134"/>
      </rPr>
      <t>，新增</t>
    </r>
    <r>
      <rPr>
        <sz val="12"/>
        <color theme="1"/>
        <rFont val="Times New Roman"/>
        <family val="1"/>
      </rPr>
      <t>55</t>
    </r>
    <phoneticPr fontId="17" type="noConversion"/>
  </si>
  <si>
    <r>
      <t>141</t>
    </r>
    <r>
      <rPr>
        <sz val="12"/>
        <color theme="1"/>
        <rFont val="宋体"/>
        <family val="3"/>
        <charset val="134"/>
      </rPr>
      <t>人</t>
    </r>
    <phoneticPr fontId="17" type="noConversion"/>
  </si>
  <si>
    <r>
      <t>20931</t>
    </r>
    <r>
      <rPr>
        <sz val="12"/>
        <color theme="1"/>
        <rFont val="宋体"/>
        <family val="3"/>
        <charset val="134"/>
      </rPr>
      <t>人</t>
    </r>
    <phoneticPr fontId="17" type="noConversion"/>
  </si>
  <si>
    <t>17110</t>
    <phoneticPr fontId="17" type="noConversion"/>
  </si>
  <si>
    <r>
      <rPr>
        <sz val="12"/>
        <color theme="1"/>
        <rFont val="宋体"/>
        <family val="3"/>
        <charset val="134"/>
      </rPr>
      <t>新增</t>
    </r>
    <r>
      <rPr>
        <sz val="12"/>
        <color theme="1"/>
        <rFont val="Times New Roman"/>
        <family val="1"/>
      </rPr>
      <t>4183</t>
    </r>
    <r>
      <rPr>
        <sz val="12"/>
        <color theme="1"/>
        <rFont val="宋体"/>
        <family val="3"/>
        <charset val="134"/>
      </rPr>
      <t>，退出</t>
    </r>
    <r>
      <rPr>
        <sz val="12"/>
        <color theme="1"/>
        <rFont val="Times New Roman"/>
        <family val="1"/>
      </rPr>
      <t>362</t>
    </r>
    <phoneticPr fontId="17" type="noConversion"/>
  </si>
  <si>
    <r>
      <t>59</t>
    </r>
    <r>
      <rPr>
        <sz val="12"/>
        <color theme="1"/>
        <rFont val="宋体"/>
        <family val="3"/>
        <charset val="134"/>
      </rPr>
      <t>人</t>
    </r>
    <phoneticPr fontId="17" type="noConversion"/>
  </si>
  <si>
    <t>补助发放及时率</t>
    <phoneticPr fontId="17" type="noConversion"/>
  </si>
  <si>
    <t>新冠疫情防控</t>
    <phoneticPr fontId="17" type="noConversion"/>
  </si>
  <si>
    <t>医疗能力建设</t>
    <phoneticPr fontId="17" type="noConversion"/>
  </si>
  <si>
    <t>核酸检测能力</t>
    <phoneticPr fontId="28" type="noConversion"/>
  </si>
  <si>
    <t>达到要求</t>
    <phoneticPr fontId="28" type="noConversion"/>
  </si>
  <si>
    <t>县级定点医院建设</t>
    <phoneticPr fontId="28" type="noConversion"/>
  </si>
  <si>
    <t>建成</t>
    <phoneticPr fontId="28" type="noConversion"/>
  </si>
  <si>
    <t>（五）</t>
    <phoneticPr fontId="17" type="noConversion"/>
  </si>
  <si>
    <t>补充指标</t>
    <phoneticPr fontId="17" type="noConversion"/>
  </si>
  <si>
    <t>落实公共卫生服务，提升居民健康水平</t>
    <phoneticPr fontId="17" type="noConversion"/>
  </si>
  <si>
    <t>人均预期寿命</t>
    <phoneticPr fontId="28" type="noConversion"/>
  </si>
  <si>
    <t>78.48岁</t>
    <phoneticPr fontId="28" type="noConversion"/>
  </si>
  <si>
    <t>孕产妇死亡率</t>
    <phoneticPr fontId="28" type="noConversion"/>
  </si>
  <si>
    <t>小于12/10万</t>
    <phoneticPr fontId="28" type="noConversion"/>
  </si>
  <si>
    <t>居民健康素养水平</t>
    <phoneticPr fontId="28" type="noConversion"/>
  </si>
  <si>
    <t>高于全市平均水平；提升1个百分比</t>
    <phoneticPr fontId="28" type="noConversion"/>
  </si>
  <si>
    <t>30-70岁人群因心脑血管疾病、癌症、慢性呼吸病和糖尿病导致的过早死亡率</t>
    <phoneticPr fontId="28" type="noConversion"/>
  </si>
  <si>
    <t>13%以下</t>
    <phoneticPr fontId="28" type="noConversion"/>
  </si>
  <si>
    <t>（二）</t>
    <phoneticPr fontId="17" type="noConversion"/>
  </si>
  <si>
    <t>（三）</t>
    <phoneticPr fontId="17" type="noConversion"/>
  </si>
  <si>
    <t>（四）</t>
    <phoneticPr fontId="17" type="noConversion"/>
  </si>
  <si>
    <t>促进医疗机构发展，提升医疗服务水平</t>
    <phoneticPr fontId="17" type="noConversion"/>
  </si>
  <si>
    <t>满意度</t>
    <phoneticPr fontId="17" type="noConversion"/>
  </si>
  <si>
    <t>计生家庭奖扶、特扶对象满意度</t>
    <phoneticPr fontId="17" type="noConversion"/>
  </si>
  <si>
    <t>社会公众满意度</t>
    <phoneticPr fontId="17" type="noConversion"/>
  </si>
  <si>
    <r>
      <t>2</t>
    </r>
    <r>
      <rPr>
        <sz val="12"/>
        <color theme="1"/>
        <rFont val="宋体"/>
        <family val="3"/>
        <charset val="134"/>
      </rPr>
      <t>个</t>
    </r>
    <phoneticPr fontId="17" type="noConversion"/>
  </si>
  <si>
    <r>
      <t>75%</t>
    </r>
    <r>
      <rPr>
        <sz val="12"/>
        <color theme="1"/>
        <rFont val="宋体"/>
        <family val="3"/>
        <charset val="134"/>
      </rPr>
      <t>以上</t>
    </r>
    <phoneticPr fontId="17" type="noConversion"/>
  </si>
  <si>
    <t>基层医疗卫生服务机构服务能力基本标准达标率</t>
    <phoneticPr fontId="17" type="noConversion"/>
  </si>
  <si>
    <t>基层医疗卫生服务机构服务能力推荐标准达标率</t>
    <phoneticPr fontId="17" type="noConversion"/>
  </si>
  <si>
    <r>
      <t>10%</t>
    </r>
    <r>
      <rPr>
        <sz val="12"/>
        <color theme="1"/>
        <rFont val="宋体"/>
        <family val="3"/>
        <charset val="134"/>
      </rPr>
      <t>以上</t>
    </r>
    <phoneticPr fontId="17" type="noConversion"/>
  </si>
  <si>
    <t>17.65%</t>
    <phoneticPr fontId="17" type="noConversion"/>
  </si>
  <si>
    <t>基本药物制度补助对象</t>
    <phoneticPr fontId="17" type="noConversion"/>
  </si>
  <si>
    <r>
      <t>17</t>
    </r>
    <r>
      <rPr>
        <sz val="12"/>
        <color theme="1"/>
        <rFont val="宋体"/>
        <family val="3"/>
        <charset val="134"/>
      </rPr>
      <t>家</t>
    </r>
    <phoneticPr fontId="17" type="noConversion"/>
  </si>
  <si>
    <t>创建完成</t>
    <phoneticPr fontId="17" type="noConversion"/>
  </si>
  <si>
    <t>未完成</t>
    <phoneticPr fontId="17" type="noConversion"/>
  </si>
  <si>
    <t>建设名师工作室数量</t>
    <phoneticPr fontId="17" type="noConversion"/>
  </si>
  <si>
    <t>10家</t>
    <phoneticPr fontId="28" type="noConversion"/>
  </si>
  <si>
    <t>100%</t>
    <phoneticPr fontId="17" type="noConversion"/>
  </si>
  <si>
    <t>湖南省中医药综合改革示范区试点县</t>
    <phoneticPr fontId="17" type="noConversion"/>
  </si>
  <si>
    <t>成功入选</t>
    <phoneticPr fontId="17" type="noConversion"/>
  </si>
  <si>
    <t>二级医院床位使用率</t>
    <phoneticPr fontId="28" type="noConversion"/>
  </si>
  <si>
    <t>提升</t>
    <phoneticPr fontId="28" type="noConversion"/>
  </si>
  <si>
    <t>床位转型</t>
    <phoneticPr fontId="28" type="noConversion"/>
  </si>
  <si>
    <t>80张</t>
    <phoneticPr fontId="28" type="noConversion"/>
  </si>
  <si>
    <t>康复床位40张，儿童床位20张，医养20张</t>
    <phoneticPr fontId="28" type="noConversion"/>
  </si>
  <si>
    <t>孕中期免费产前筛查</t>
    <phoneticPr fontId="28" type="noConversion"/>
  </si>
  <si>
    <t>1260人</t>
    <phoneticPr fontId="28" type="noConversion"/>
  </si>
  <si>
    <t>1315人</t>
    <phoneticPr fontId="28" type="noConversion"/>
  </si>
  <si>
    <t>新生儿先天性心脏病筛查</t>
    <phoneticPr fontId="28" type="noConversion"/>
  </si>
  <si>
    <t>1298人</t>
    <phoneticPr fontId="28" type="noConversion"/>
  </si>
  <si>
    <t>农村和城镇低保适龄妇女两癌筛查</t>
    <phoneticPr fontId="28" type="noConversion"/>
  </si>
  <si>
    <t>10121人</t>
    <phoneticPr fontId="28" type="noConversion"/>
  </si>
  <si>
    <t>每千人拥有3岁以下婴幼儿托位</t>
    <phoneticPr fontId="28" type="noConversion"/>
  </si>
  <si>
    <t>2.5个以上</t>
    <phoneticPr fontId="28" type="noConversion"/>
  </si>
  <si>
    <t>2.83个</t>
    <phoneticPr fontId="28" type="noConversion"/>
  </si>
  <si>
    <t>托育机构备案登记率</t>
    <phoneticPr fontId="28" type="noConversion"/>
  </si>
  <si>
    <t>50%以上</t>
    <phoneticPr fontId="28" type="noConversion"/>
  </si>
  <si>
    <t>传染病防治</t>
    <phoneticPr fontId="28" type="noConversion"/>
  </si>
  <si>
    <t>低于313.45/10万</t>
    <phoneticPr fontId="28" type="noConversion"/>
  </si>
  <si>
    <t>285.22/10万</t>
    <phoneticPr fontId="28" type="noConversion"/>
  </si>
  <si>
    <t>免疫规划疫苗接种报告率</t>
    <phoneticPr fontId="28" type="noConversion"/>
  </si>
  <si>
    <t>7名</t>
    <phoneticPr fontId="17" type="noConversion"/>
  </si>
  <si>
    <t>1名</t>
    <phoneticPr fontId="17" type="noConversion"/>
  </si>
  <si>
    <t>乡村医生</t>
    <phoneticPr fontId="17" type="noConversion"/>
  </si>
  <si>
    <t>13名</t>
    <phoneticPr fontId="17" type="noConversion"/>
  </si>
  <si>
    <t>国培计划</t>
    <phoneticPr fontId="17" type="noConversion"/>
  </si>
  <si>
    <t>基本公共卫生服务</t>
    <phoneticPr fontId="17" type="noConversion"/>
  </si>
  <si>
    <t>居民健康档案建档率</t>
    <phoneticPr fontId="17" type="noConversion"/>
  </si>
  <si>
    <t>90%以上</t>
    <phoneticPr fontId="28" type="noConversion"/>
  </si>
  <si>
    <t>健康知识讲座</t>
    <phoneticPr fontId="17" type="noConversion"/>
  </si>
  <si>
    <t>一类免疫规划疫苗接种率</t>
    <phoneticPr fontId="17" type="noConversion"/>
  </si>
  <si>
    <t>高血压患者健康管理数</t>
    <phoneticPr fontId="17" type="noConversion"/>
  </si>
  <si>
    <t>糖尿病患者健康管理数</t>
    <phoneticPr fontId="17" type="noConversion"/>
  </si>
  <si>
    <r>
      <t>9736</t>
    </r>
    <r>
      <rPr>
        <sz val="12"/>
        <color theme="1"/>
        <rFont val="宋体"/>
        <family val="3"/>
        <charset val="134"/>
      </rPr>
      <t>人</t>
    </r>
    <phoneticPr fontId="17" type="noConversion"/>
  </si>
  <si>
    <t>高血压患者健康规范管理率</t>
    <phoneticPr fontId="17" type="noConversion"/>
  </si>
  <si>
    <t>管理对象血压达标率</t>
    <phoneticPr fontId="17" type="noConversion"/>
  </si>
  <si>
    <r>
      <t>50%</t>
    </r>
    <r>
      <rPr>
        <sz val="12"/>
        <color theme="1"/>
        <rFont val="宋体"/>
        <family val="3"/>
        <charset val="134"/>
      </rPr>
      <t>以上</t>
    </r>
    <phoneticPr fontId="17" type="noConversion"/>
  </si>
  <si>
    <t>65岁以上老年人健康管理率</t>
    <phoneticPr fontId="17" type="noConversion"/>
  </si>
  <si>
    <t>70%</t>
    <phoneticPr fontId="17" type="noConversion"/>
  </si>
  <si>
    <t>老年人健康体检数</t>
    <phoneticPr fontId="17" type="noConversion"/>
  </si>
  <si>
    <r>
      <t>37790</t>
    </r>
    <r>
      <rPr>
        <sz val="12"/>
        <color theme="1"/>
        <rFont val="宋体"/>
        <family val="3"/>
        <charset val="134"/>
      </rPr>
      <t>人</t>
    </r>
    <phoneticPr fontId="17" type="noConversion"/>
  </si>
  <si>
    <t>早孕建册率</t>
    <phoneticPr fontId="17" type="noConversion"/>
  </si>
  <si>
    <t>产后访视率</t>
    <phoneticPr fontId="17" type="noConversion"/>
  </si>
  <si>
    <t>高危孕产妇健康管理率</t>
    <phoneticPr fontId="17" type="noConversion"/>
  </si>
  <si>
    <r>
      <t>80%</t>
    </r>
    <r>
      <rPr>
        <sz val="12"/>
        <color theme="1"/>
        <rFont val="宋体"/>
        <family val="3"/>
        <charset val="134"/>
      </rPr>
      <t>以上</t>
    </r>
    <phoneticPr fontId="17" type="noConversion"/>
  </si>
  <si>
    <t>补助对象合规率</t>
    <phoneticPr fontId="17" type="noConversion"/>
  </si>
  <si>
    <t>补助金额准确率</t>
    <phoneticPr fontId="17" type="noConversion"/>
  </si>
  <si>
    <t>60岁以上人群疫苗接种率</t>
    <phoneticPr fontId="28" type="noConversion"/>
  </si>
  <si>
    <t>疫苗全程接种率</t>
    <phoneticPr fontId="28" type="noConversion"/>
  </si>
  <si>
    <t>86.2%以上</t>
    <phoneticPr fontId="28" type="noConversion"/>
  </si>
  <si>
    <t>紧密型医疗集团建设</t>
    <phoneticPr fontId="17" type="noConversion"/>
  </si>
  <si>
    <t>基层医疗卫生服务机构正常运转率</t>
    <phoneticPr fontId="17" type="noConversion"/>
  </si>
  <si>
    <t>人民医院和中医院三大中心建设达标率</t>
    <phoneticPr fontId="17" type="noConversion"/>
  </si>
  <si>
    <t>县人民医院三级创建工作</t>
    <phoneticPr fontId="17" type="noConversion"/>
  </si>
  <si>
    <t>基层骨干人员培训</t>
    <phoneticPr fontId="17" type="noConversion"/>
  </si>
  <si>
    <t>骨干全科医生</t>
    <phoneticPr fontId="17" type="noConversion"/>
  </si>
  <si>
    <t>为民办实事</t>
    <phoneticPr fontId="17" type="noConversion"/>
  </si>
  <si>
    <t>缓解家庭困难，维护社会稳定</t>
    <phoneticPr fontId="17" type="noConversion"/>
  </si>
  <si>
    <t>落实新冠疫情防控，防范公共卫生事故</t>
    <phoneticPr fontId="17" type="noConversion"/>
  </si>
  <si>
    <r>
      <t>204</t>
    </r>
    <r>
      <rPr>
        <sz val="12"/>
        <color rgb="FFFF0000"/>
        <rFont val="宋体"/>
        <family val="3"/>
        <charset val="134"/>
      </rPr>
      <t>期</t>
    </r>
    <phoneticPr fontId="17" type="noConversion"/>
  </si>
  <si>
    <r>
      <t>203</t>
    </r>
    <r>
      <rPr>
        <sz val="12"/>
        <color rgb="FFFF0000"/>
        <rFont val="宋体"/>
        <family val="3"/>
        <charset val="134"/>
      </rPr>
      <t>期</t>
    </r>
    <phoneticPr fontId="17" type="noConversion"/>
  </si>
  <si>
    <r>
      <t>2040</t>
    </r>
    <r>
      <rPr>
        <sz val="12"/>
        <color rgb="FFFF0000"/>
        <rFont val="宋体"/>
        <family val="3"/>
        <charset val="134"/>
      </rPr>
      <t>人次</t>
    </r>
    <phoneticPr fontId="17" type="noConversion"/>
  </si>
  <si>
    <r>
      <t>2025</t>
    </r>
    <r>
      <rPr>
        <sz val="12"/>
        <color rgb="FFFF0000"/>
        <rFont val="宋体"/>
        <family val="3"/>
        <charset val="134"/>
      </rPr>
      <t>人次</t>
    </r>
    <phoneticPr fontId="17" type="noConversion"/>
  </si>
  <si>
    <t>卫生健康人才培养</t>
  </si>
  <si>
    <r>
      <t xml:space="preserve">   7.</t>
    </r>
    <r>
      <rPr>
        <sz val="12"/>
        <color indexed="8"/>
        <rFont val="仿宋"/>
        <family val="3"/>
        <charset val="134"/>
      </rPr>
      <t>会议费</t>
    </r>
    <phoneticPr fontId="17" type="noConversion"/>
  </si>
  <si>
    <t>100%</t>
    <phoneticPr fontId="17" type="noConversion"/>
  </si>
  <si>
    <t>政府对机关工作实施情况的具体评价，以年度政府考核结果为依据。</t>
    <phoneticPr fontId="17" type="noConversion"/>
  </si>
  <si>
    <r>
      <rPr>
        <sz val="12"/>
        <color theme="1"/>
        <rFont val="仿宋"/>
        <family val="3"/>
        <charset val="134"/>
      </rPr>
      <t>完成</t>
    </r>
    <phoneticPr fontId="17" type="noConversion"/>
  </si>
  <si>
    <r>
      <t>61%</t>
    </r>
    <r>
      <rPr>
        <sz val="12"/>
        <color theme="1"/>
        <rFont val="仿宋"/>
        <family val="3"/>
        <charset val="134"/>
      </rPr>
      <t>以上</t>
    </r>
    <phoneticPr fontId="17" type="noConversion"/>
  </si>
  <si>
    <r>
      <t>50%</t>
    </r>
    <r>
      <rPr>
        <sz val="12"/>
        <color theme="1"/>
        <rFont val="仿宋"/>
        <family val="3"/>
        <charset val="134"/>
      </rPr>
      <t>以上</t>
    </r>
    <phoneticPr fontId="17" type="noConversion"/>
  </si>
  <si>
    <r>
      <t>70%</t>
    </r>
    <r>
      <rPr>
        <sz val="12"/>
        <color theme="1"/>
        <rFont val="仿宋"/>
        <family val="3"/>
        <charset val="134"/>
      </rPr>
      <t>以上</t>
    </r>
    <phoneticPr fontId="17" type="noConversion"/>
  </si>
  <si>
    <r>
      <t>95%</t>
    </r>
    <r>
      <rPr>
        <sz val="12"/>
        <color theme="1"/>
        <rFont val="仿宋"/>
        <family val="3"/>
        <charset val="134"/>
      </rPr>
      <t>以上</t>
    </r>
    <phoneticPr fontId="17" type="noConversion"/>
  </si>
  <si>
    <r>
      <rPr>
        <sz val="12"/>
        <color theme="1"/>
        <rFont val="仿宋"/>
        <family val="3"/>
        <charset val="134"/>
      </rPr>
      <t>严重精神病患者规范管理率</t>
    </r>
    <phoneticPr fontId="17" type="noConversion"/>
  </si>
  <si>
    <r>
      <t>80%</t>
    </r>
    <r>
      <rPr>
        <sz val="12"/>
        <color theme="1"/>
        <rFont val="仿宋"/>
        <family val="3"/>
        <charset val="134"/>
      </rPr>
      <t>以上</t>
    </r>
    <phoneticPr fontId="17" type="noConversion"/>
  </si>
  <si>
    <r>
      <rPr>
        <sz val="12"/>
        <rFont val="仿宋"/>
        <family val="3"/>
        <charset val="134"/>
      </rPr>
      <t>患者规律服药率</t>
    </r>
    <phoneticPr fontId="17" type="noConversion"/>
  </si>
  <si>
    <r>
      <rPr>
        <sz val="12"/>
        <color theme="1"/>
        <rFont val="仿宋"/>
        <family val="3"/>
        <charset val="134"/>
      </rPr>
      <t>独生子女家庭奖扶特扶政策覆盖率</t>
    </r>
    <phoneticPr fontId="17" type="noConversion"/>
  </si>
  <si>
    <r>
      <rPr>
        <sz val="12"/>
        <color theme="1"/>
        <rFont val="仿宋"/>
        <family val="3"/>
        <charset val="134"/>
      </rPr>
      <t>计划生育手术并发症特别扶助政策覆盖率</t>
    </r>
    <phoneticPr fontId="17" type="noConversion"/>
  </si>
  <si>
    <r>
      <rPr>
        <sz val="12"/>
        <color theme="1"/>
        <rFont val="仿宋"/>
        <family val="3"/>
        <charset val="134"/>
      </rPr>
      <t>扶助对象合规率</t>
    </r>
    <phoneticPr fontId="17" type="noConversion"/>
  </si>
  <si>
    <r>
      <rPr>
        <sz val="12"/>
        <color theme="1"/>
        <rFont val="仿宋"/>
        <family val="3"/>
        <charset val="134"/>
      </rPr>
      <t>扶助金额发放准确率</t>
    </r>
    <phoneticPr fontId="17" type="noConversion"/>
  </si>
  <si>
    <r>
      <rPr>
        <sz val="12"/>
        <color theme="1"/>
        <rFont val="仿宋"/>
        <family val="3"/>
        <charset val="134"/>
      </rPr>
      <t>扶助发放及时率</t>
    </r>
    <phoneticPr fontId="17" type="noConversion"/>
  </si>
  <si>
    <r>
      <rPr>
        <sz val="12"/>
        <color theme="1"/>
        <rFont val="仿宋"/>
        <family val="3"/>
        <charset val="134"/>
      </rPr>
      <t>未完成</t>
    </r>
    <phoneticPr fontId="17" type="noConversion"/>
  </si>
  <si>
    <r>
      <rPr>
        <sz val="12"/>
        <color theme="1"/>
        <rFont val="仿宋"/>
        <family val="3"/>
        <charset val="134"/>
      </rPr>
      <t>外来人员排查管控率</t>
    </r>
    <phoneticPr fontId="17" type="noConversion"/>
  </si>
  <si>
    <r>
      <rPr>
        <sz val="12"/>
        <color theme="1"/>
        <rFont val="仿宋"/>
        <family val="3"/>
        <charset val="134"/>
      </rPr>
      <t>本土新冠肺炎感染者发生率</t>
    </r>
    <phoneticPr fontId="17" type="noConversion"/>
  </si>
  <si>
    <r>
      <rPr>
        <sz val="12"/>
        <color theme="1"/>
        <rFont val="仿宋"/>
        <family val="3"/>
        <charset val="134"/>
      </rPr>
      <t>不发生</t>
    </r>
    <phoneticPr fontId="17" type="noConversion"/>
  </si>
  <si>
    <r>
      <rPr>
        <sz val="12"/>
        <color theme="1"/>
        <rFont val="仿宋"/>
        <family val="3"/>
        <charset val="134"/>
      </rPr>
      <t>大规模聚集性疫情发生率</t>
    </r>
    <phoneticPr fontId="17" type="noConversion"/>
  </si>
  <si>
    <r>
      <rPr>
        <sz val="12"/>
        <color theme="1"/>
        <rFont val="仿宋"/>
        <family val="3"/>
        <charset val="134"/>
      </rPr>
      <t>疫情处置不当导致跨县市外溢事件</t>
    </r>
    <phoneticPr fontId="17" type="noConversion"/>
  </si>
  <si>
    <r>
      <rPr>
        <sz val="12"/>
        <color theme="1"/>
        <rFont val="仿宋"/>
        <family val="3"/>
        <charset val="134"/>
      </rPr>
      <t>（五）</t>
    </r>
    <phoneticPr fontId="17" type="noConversion"/>
  </si>
  <si>
    <r>
      <rPr>
        <sz val="12"/>
        <color theme="1"/>
        <rFont val="仿宋"/>
        <family val="3"/>
        <charset val="134"/>
      </rPr>
      <t>效益实现</t>
    </r>
    <phoneticPr fontId="17" type="noConversion"/>
  </si>
  <si>
    <r>
      <rPr>
        <sz val="12"/>
        <color theme="1"/>
        <rFont val="仿宋"/>
        <family val="3"/>
        <charset val="134"/>
      </rPr>
      <t>落实新冠疫情防控，防范公共卫生事故</t>
    </r>
    <phoneticPr fontId="17" type="noConversion"/>
  </si>
  <si>
    <r>
      <rPr>
        <sz val="12"/>
        <color theme="1"/>
        <rFont val="仿宋"/>
        <family val="3"/>
        <charset val="134"/>
      </rPr>
      <t>促进医疗机构发展，提升医疗服务质量</t>
    </r>
    <phoneticPr fontId="17" type="noConversion"/>
  </si>
  <si>
    <r>
      <rPr>
        <sz val="12"/>
        <color theme="1"/>
        <rFont val="仿宋"/>
        <family val="3"/>
        <charset val="134"/>
      </rPr>
      <t>满意度</t>
    </r>
    <phoneticPr fontId="17" type="noConversion"/>
  </si>
  <si>
    <r>
      <rPr>
        <sz val="12"/>
        <color theme="1"/>
        <rFont val="仿宋"/>
        <family val="3"/>
        <charset val="134"/>
      </rPr>
      <t>社会公众满意度</t>
    </r>
    <phoneticPr fontId="17" type="noConversion"/>
  </si>
  <si>
    <t>独生子女死亡家庭特别扶助人数</t>
    <phoneticPr fontId="17" type="noConversion"/>
  </si>
  <si>
    <t>农村奖扶对象</t>
    <phoneticPr fontId="17" type="noConversion"/>
  </si>
  <si>
    <t>计划生育手术并发症特别扶助</t>
    <phoneticPr fontId="17" type="noConversion"/>
  </si>
  <si>
    <r>
      <rPr>
        <sz val="12"/>
        <rFont val="仿宋"/>
        <family val="3"/>
        <charset val="134"/>
      </rPr>
      <t>在职人员控制率</t>
    </r>
    <r>
      <rPr>
        <sz val="12"/>
        <rFont val="宋体"/>
        <family val="3"/>
        <charset val="134"/>
      </rPr>
      <t>≤</t>
    </r>
    <r>
      <rPr>
        <sz val="12"/>
        <rFont val="Times New Roman"/>
        <family val="1"/>
      </rPr>
      <t>100%</t>
    </r>
    <r>
      <rPr>
        <sz val="12"/>
        <rFont val="仿宋"/>
        <family val="3"/>
        <charset val="134"/>
      </rPr>
      <t>，得</t>
    </r>
    <r>
      <rPr>
        <sz val="12"/>
        <rFont val="Times New Roman"/>
        <family val="1"/>
      </rPr>
      <t>1</t>
    </r>
    <r>
      <rPr>
        <sz val="12"/>
        <rFont val="仿宋"/>
        <family val="3"/>
        <charset val="134"/>
      </rPr>
      <t>分；</t>
    </r>
    <r>
      <rPr>
        <sz val="12"/>
        <rFont val="Times New Roman"/>
        <family val="1"/>
      </rPr>
      <t xml:space="preserve">
</t>
    </r>
    <r>
      <rPr>
        <sz val="12"/>
        <rFont val="仿宋"/>
        <family val="3"/>
        <charset val="134"/>
      </rPr>
      <t>每超过一个百分点扣</t>
    </r>
    <r>
      <rPr>
        <sz val="12"/>
        <rFont val="Times New Roman"/>
        <family val="1"/>
      </rPr>
      <t>0.5</t>
    </r>
    <r>
      <rPr>
        <sz val="12"/>
        <rFont val="仿宋"/>
        <family val="3"/>
        <charset val="134"/>
      </rPr>
      <t>分，扣完为止。</t>
    </r>
    <phoneticPr fontId="17" type="noConversion"/>
  </si>
  <si>
    <r>
      <t>“</t>
    </r>
    <r>
      <rPr>
        <sz val="12"/>
        <rFont val="仿宋"/>
        <family val="3"/>
        <charset val="134"/>
      </rPr>
      <t>三公经费</t>
    </r>
    <r>
      <rPr>
        <sz val="12"/>
        <rFont val="Times New Roman"/>
        <family val="1"/>
      </rPr>
      <t>”</t>
    </r>
    <r>
      <rPr>
        <sz val="12"/>
        <rFont val="仿宋"/>
        <family val="3"/>
        <charset val="134"/>
      </rPr>
      <t>控制率</t>
    </r>
    <r>
      <rPr>
        <sz val="12"/>
        <rFont val="宋体"/>
        <family val="3"/>
        <charset val="134"/>
      </rPr>
      <t>≤</t>
    </r>
    <r>
      <rPr>
        <sz val="12"/>
        <rFont val="Times New Roman"/>
        <family val="1"/>
      </rPr>
      <t>100%</t>
    </r>
    <r>
      <rPr>
        <sz val="12"/>
        <rFont val="仿宋"/>
        <family val="3"/>
        <charset val="134"/>
      </rPr>
      <t>，得</t>
    </r>
    <r>
      <rPr>
        <sz val="12"/>
        <rFont val="Times New Roman"/>
        <family val="1"/>
      </rPr>
      <t>1</t>
    </r>
    <r>
      <rPr>
        <sz val="12"/>
        <rFont val="仿宋"/>
        <family val="3"/>
        <charset val="134"/>
      </rPr>
      <t>分；</t>
    </r>
    <r>
      <rPr>
        <sz val="12"/>
        <rFont val="Times New Roman"/>
        <family val="1"/>
      </rPr>
      <t xml:space="preserve">
100%-105%</t>
    </r>
    <r>
      <rPr>
        <sz val="12"/>
        <rFont val="仿宋"/>
        <family val="3"/>
        <charset val="134"/>
      </rPr>
      <t>（含），得</t>
    </r>
    <r>
      <rPr>
        <sz val="12"/>
        <rFont val="Times New Roman"/>
        <family val="1"/>
      </rPr>
      <t>0.5</t>
    </r>
    <r>
      <rPr>
        <sz val="12"/>
        <rFont val="仿宋"/>
        <family val="3"/>
        <charset val="134"/>
      </rPr>
      <t>分；</t>
    </r>
    <r>
      <rPr>
        <sz val="12"/>
        <rFont val="Times New Roman"/>
        <family val="1"/>
      </rPr>
      <t xml:space="preserve">
</t>
    </r>
    <r>
      <rPr>
        <sz val="12"/>
        <rFont val="仿宋"/>
        <family val="3"/>
        <charset val="134"/>
      </rPr>
      <t>＞</t>
    </r>
    <r>
      <rPr>
        <sz val="12"/>
        <rFont val="Times New Roman"/>
        <family val="1"/>
      </rPr>
      <t>105%</t>
    </r>
    <r>
      <rPr>
        <sz val="12"/>
        <rFont val="仿宋"/>
        <family val="3"/>
        <charset val="134"/>
      </rPr>
      <t>，得</t>
    </r>
    <r>
      <rPr>
        <sz val="12"/>
        <rFont val="Times New Roman"/>
        <family val="1"/>
      </rPr>
      <t>0</t>
    </r>
    <r>
      <rPr>
        <sz val="12"/>
        <rFont val="仿宋"/>
        <family val="3"/>
        <charset val="134"/>
      </rPr>
      <t>分。</t>
    </r>
    <phoneticPr fontId="17" type="noConversion"/>
  </si>
  <si>
    <r>
      <rPr>
        <sz val="12"/>
        <rFont val="仿宋"/>
        <family val="3"/>
        <charset val="134"/>
      </rPr>
      <t>计生家庭奖扶、特扶对象满意度≥</t>
    </r>
    <r>
      <rPr>
        <sz val="12"/>
        <rFont val="Times New Roman"/>
        <family val="1"/>
      </rPr>
      <t>90%</t>
    </r>
    <r>
      <rPr>
        <sz val="12"/>
        <rFont val="仿宋"/>
        <family val="3"/>
        <charset val="134"/>
      </rPr>
      <t>，得</t>
    </r>
    <r>
      <rPr>
        <sz val="12"/>
        <rFont val="Times New Roman"/>
        <family val="1"/>
      </rPr>
      <t>3</t>
    </r>
    <r>
      <rPr>
        <sz val="12"/>
        <rFont val="仿宋"/>
        <family val="3"/>
        <charset val="134"/>
      </rPr>
      <t>分；</t>
    </r>
    <r>
      <rPr>
        <sz val="12"/>
        <rFont val="Times New Roman"/>
        <family val="1"/>
      </rPr>
      <t>85%</t>
    </r>
    <r>
      <rPr>
        <sz val="12"/>
        <rFont val="仿宋"/>
        <family val="3"/>
        <charset val="134"/>
      </rPr>
      <t>（含）</t>
    </r>
    <r>
      <rPr>
        <sz val="12"/>
        <rFont val="Times New Roman"/>
        <family val="1"/>
      </rPr>
      <t>-90%</t>
    </r>
    <r>
      <rPr>
        <sz val="12"/>
        <rFont val="仿宋"/>
        <family val="3"/>
        <charset val="134"/>
      </rPr>
      <t>，得</t>
    </r>
    <r>
      <rPr>
        <sz val="12"/>
        <rFont val="Times New Roman"/>
        <family val="1"/>
      </rPr>
      <t>2</t>
    </r>
    <r>
      <rPr>
        <sz val="12"/>
        <rFont val="仿宋"/>
        <family val="3"/>
        <charset val="134"/>
      </rPr>
      <t>分；</t>
    </r>
    <r>
      <rPr>
        <sz val="12"/>
        <rFont val="Times New Roman"/>
        <family val="1"/>
      </rPr>
      <t>80%</t>
    </r>
    <r>
      <rPr>
        <sz val="12"/>
        <rFont val="仿宋"/>
        <family val="3"/>
        <charset val="134"/>
      </rPr>
      <t>（含）</t>
    </r>
    <r>
      <rPr>
        <sz val="12"/>
        <rFont val="Times New Roman"/>
        <family val="1"/>
      </rPr>
      <t>-85%</t>
    </r>
    <r>
      <rPr>
        <sz val="12"/>
        <rFont val="仿宋"/>
        <family val="3"/>
        <charset val="134"/>
      </rPr>
      <t>，得</t>
    </r>
    <r>
      <rPr>
        <sz val="12"/>
        <rFont val="Times New Roman"/>
        <family val="1"/>
      </rPr>
      <t>1</t>
    </r>
    <r>
      <rPr>
        <sz val="12"/>
        <rFont val="仿宋"/>
        <family val="3"/>
        <charset val="134"/>
      </rPr>
      <t>分；</t>
    </r>
    <r>
      <rPr>
        <sz val="12"/>
        <rFont val="Times New Roman"/>
        <family val="1"/>
      </rPr>
      <t>75%</t>
    </r>
    <r>
      <rPr>
        <sz val="12"/>
        <rFont val="仿宋"/>
        <family val="3"/>
        <charset val="134"/>
      </rPr>
      <t>（含）</t>
    </r>
    <r>
      <rPr>
        <sz val="12"/>
        <rFont val="Times New Roman"/>
        <family val="1"/>
      </rPr>
      <t>-80%</t>
    </r>
    <r>
      <rPr>
        <sz val="12"/>
        <rFont val="仿宋"/>
        <family val="3"/>
        <charset val="134"/>
      </rPr>
      <t>，得</t>
    </r>
    <r>
      <rPr>
        <sz val="12"/>
        <rFont val="Times New Roman"/>
        <family val="1"/>
      </rPr>
      <t>0.5</t>
    </r>
    <r>
      <rPr>
        <sz val="12"/>
        <rFont val="仿宋"/>
        <family val="3"/>
        <charset val="134"/>
      </rPr>
      <t>分；＜</t>
    </r>
    <r>
      <rPr>
        <sz val="12"/>
        <rFont val="Times New Roman"/>
        <family val="1"/>
      </rPr>
      <t>75%</t>
    </r>
    <r>
      <rPr>
        <sz val="12"/>
        <rFont val="仿宋"/>
        <family val="3"/>
        <charset val="134"/>
      </rPr>
      <t>，得</t>
    </r>
    <r>
      <rPr>
        <sz val="12"/>
        <rFont val="Times New Roman"/>
        <family val="1"/>
      </rPr>
      <t>0</t>
    </r>
    <r>
      <rPr>
        <sz val="12"/>
        <rFont val="仿宋"/>
        <family val="3"/>
        <charset val="134"/>
      </rPr>
      <t>分。
社会公众满意度≥</t>
    </r>
    <r>
      <rPr>
        <sz val="12"/>
        <rFont val="Times New Roman"/>
        <family val="1"/>
      </rPr>
      <t>90%</t>
    </r>
    <r>
      <rPr>
        <sz val="12"/>
        <rFont val="仿宋"/>
        <family val="3"/>
        <charset val="134"/>
      </rPr>
      <t>，得</t>
    </r>
    <r>
      <rPr>
        <sz val="12"/>
        <rFont val="Times New Roman"/>
        <family val="1"/>
      </rPr>
      <t>3</t>
    </r>
    <r>
      <rPr>
        <sz val="12"/>
        <rFont val="仿宋"/>
        <family val="3"/>
        <charset val="134"/>
      </rPr>
      <t>分；</t>
    </r>
    <r>
      <rPr>
        <sz val="12"/>
        <rFont val="Times New Roman"/>
        <family val="1"/>
      </rPr>
      <t>85%</t>
    </r>
    <r>
      <rPr>
        <sz val="12"/>
        <rFont val="仿宋"/>
        <family val="3"/>
        <charset val="134"/>
      </rPr>
      <t>（含）</t>
    </r>
    <r>
      <rPr>
        <sz val="12"/>
        <rFont val="Times New Roman"/>
        <family val="1"/>
      </rPr>
      <t>-90%</t>
    </r>
    <r>
      <rPr>
        <sz val="12"/>
        <rFont val="仿宋"/>
        <family val="3"/>
        <charset val="134"/>
      </rPr>
      <t>，得</t>
    </r>
    <r>
      <rPr>
        <sz val="12"/>
        <rFont val="Times New Roman"/>
        <family val="1"/>
      </rPr>
      <t>2</t>
    </r>
    <r>
      <rPr>
        <sz val="12"/>
        <rFont val="仿宋"/>
        <family val="3"/>
        <charset val="134"/>
      </rPr>
      <t>分；</t>
    </r>
    <r>
      <rPr>
        <sz val="12"/>
        <rFont val="Times New Roman"/>
        <family val="1"/>
      </rPr>
      <t>80%</t>
    </r>
    <r>
      <rPr>
        <sz val="12"/>
        <rFont val="仿宋"/>
        <family val="3"/>
        <charset val="134"/>
      </rPr>
      <t>（含）</t>
    </r>
    <r>
      <rPr>
        <sz val="12"/>
        <rFont val="Times New Roman"/>
        <family val="1"/>
      </rPr>
      <t>-85%</t>
    </r>
    <r>
      <rPr>
        <sz val="12"/>
        <rFont val="仿宋"/>
        <family val="3"/>
        <charset val="134"/>
      </rPr>
      <t>，得</t>
    </r>
    <r>
      <rPr>
        <sz val="12"/>
        <rFont val="Times New Roman"/>
        <family val="1"/>
      </rPr>
      <t>1</t>
    </r>
    <r>
      <rPr>
        <sz val="12"/>
        <rFont val="仿宋"/>
        <family val="3"/>
        <charset val="134"/>
      </rPr>
      <t>分；</t>
    </r>
    <r>
      <rPr>
        <sz val="12"/>
        <rFont val="Times New Roman"/>
        <family val="1"/>
      </rPr>
      <t>75%</t>
    </r>
    <r>
      <rPr>
        <sz val="12"/>
        <rFont val="仿宋"/>
        <family val="3"/>
        <charset val="134"/>
      </rPr>
      <t>（含）</t>
    </r>
    <r>
      <rPr>
        <sz val="12"/>
        <rFont val="Times New Roman"/>
        <family val="1"/>
      </rPr>
      <t>-80%</t>
    </r>
    <r>
      <rPr>
        <sz val="12"/>
        <rFont val="仿宋"/>
        <family val="3"/>
        <charset val="134"/>
      </rPr>
      <t>，得</t>
    </r>
    <r>
      <rPr>
        <sz val="12"/>
        <rFont val="Times New Roman"/>
        <family val="1"/>
      </rPr>
      <t>0.5</t>
    </r>
    <r>
      <rPr>
        <sz val="12"/>
        <rFont val="仿宋"/>
        <family val="3"/>
        <charset val="134"/>
      </rPr>
      <t>分；＜</t>
    </r>
    <r>
      <rPr>
        <sz val="12"/>
        <rFont val="Times New Roman"/>
        <family val="1"/>
      </rPr>
      <t>75%</t>
    </r>
    <r>
      <rPr>
        <sz val="12"/>
        <rFont val="仿宋"/>
        <family val="3"/>
        <charset val="134"/>
      </rPr>
      <t>，得</t>
    </r>
    <r>
      <rPr>
        <sz val="12"/>
        <rFont val="Times New Roman"/>
        <family val="1"/>
      </rPr>
      <t>0</t>
    </r>
    <r>
      <rPr>
        <sz val="12"/>
        <rFont val="仿宋"/>
        <family val="3"/>
        <charset val="134"/>
      </rPr>
      <t>分。</t>
    </r>
    <phoneticPr fontId="17" type="noConversion"/>
  </si>
  <si>
    <r>
      <t>65</t>
    </r>
    <r>
      <rPr>
        <sz val="12"/>
        <color theme="1"/>
        <rFont val="仿宋"/>
        <family val="3"/>
        <charset val="134"/>
      </rPr>
      <t>岁以上老年人健康管理率</t>
    </r>
    <phoneticPr fontId="17" type="noConversion"/>
  </si>
  <si>
    <r>
      <t>2022</t>
    </r>
    <r>
      <rPr>
        <sz val="20"/>
        <color indexed="8"/>
        <rFont val="方正小标宋简体"/>
        <family val="4"/>
        <charset val="134"/>
      </rPr>
      <t>年度部门整体预算收支执行情况表</t>
    </r>
    <phoneticPr fontId="17" type="noConversion"/>
  </si>
  <si>
    <t>2022年度部门整体预算执行明细表</t>
    <phoneticPr fontId="17" type="noConversion"/>
  </si>
  <si>
    <t>基本公共卫生服务资金</t>
    <phoneticPr fontId="17" type="noConversion"/>
  </si>
  <si>
    <t>重大公共服务卫生专项</t>
  </si>
  <si>
    <t>严重精神障碍患者肇事肇祸应急准备金</t>
  </si>
  <si>
    <t>计划生育利益导向资金</t>
    <phoneticPr fontId="17" type="noConversion"/>
  </si>
  <si>
    <t>计生专项经费</t>
  </si>
  <si>
    <t>推进健康西洞庭活动经费</t>
    <phoneticPr fontId="17" type="noConversion"/>
  </si>
  <si>
    <t>健康扶贫资金</t>
    <phoneticPr fontId="17" type="noConversion"/>
  </si>
  <si>
    <t>基层医疗卫生服务机构经费补助</t>
    <phoneticPr fontId="17" type="noConversion"/>
  </si>
  <si>
    <t>其他</t>
    <phoneticPr fontId="17" type="noConversion"/>
  </si>
  <si>
    <t>行政村卫生室入驻农村综合服务平台奖补资金</t>
  </si>
  <si>
    <t>基本药物制度补助资金</t>
  </si>
  <si>
    <t>妇幼健康项目经费</t>
  </si>
  <si>
    <t>新冠肺炎疫情防控经费</t>
  </si>
  <si>
    <t>创建爱国卫生城镇经费</t>
    <phoneticPr fontId="17" type="noConversion"/>
  </si>
  <si>
    <t>疾病防控防治经费</t>
    <phoneticPr fontId="17" type="noConversion"/>
  </si>
  <si>
    <t>疾控药款返还</t>
  </si>
  <si>
    <t>精神病人监护看护费</t>
  </si>
  <si>
    <t>免疫规划专项经费</t>
  </si>
  <si>
    <t>新冠接种服务费</t>
  </si>
  <si>
    <t>《常德市西洞庭管理区卫生健康局机关财务管理制度》</t>
    <phoneticPr fontId="17" type="noConversion"/>
  </si>
  <si>
    <t>资产</t>
  </si>
  <si>
    <t>期末余额</t>
  </si>
  <si>
    <t>负债及净资产</t>
  </si>
  <si>
    <t>其他应收款</t>
  </si>
  <si>
    <t>其他应付款</t>
  </si>
  <si>
    <t>固定资产</t>
  </si>
  <si>
    <t>负债合计</t>
  </si>
  <si>
    <t>累计盈余</t>
  </si>
  <si>
    <t>净资产合计</t>
  </si>
  <si>
    <t>资产合计</t>
  </si>
  <si>
    <t>负债及净资产合计</t>
  </si>
  <si>
    <t>应收账款</t>
    <phoneticPr fontId="36" type="noConversion"/>
  </si>
  <si>
    <t>无形资产</t>
    <phoneticPr fontId="36" type="noConversion"/>
  </si>
  <si>
    <t>存货</t>
    <phoneticPr fontId="36" type="noConversion"/>
  </si>
  <si>
    <r>
      <t>项</t>
    </r>
    <r>
      <rPr>
        <sz val="12"/>
        <color theme="1"/>
        <rFont val="Times New Roman"/>
        <family val="1"/>
      </rPr>
      <t xml:space="preserve"> </t>
    </r>
    <r>
      <rPr>
        <sz val="12"/>
        <color theme="1"/>
        <rFont val="黑体"/>
        <family val="3"/>
        <charset val="134"/>
      </rPr>
      <t>目</t>
    </r>
  </si>
  <si>
    <r>
      <t>2021</t>
    </r>
    <r>
      <rPr>
        <sz val="12"/>
        <color theme="1"/>
        <rFont val="黑体"/>
        <family val="3"/>
        <charset val="134"/>
      </rPr>
      <t>年决算</t>
    </r>
  </si>
  <si>
    <r>
      <t>2022</t>
    </r>
    <r>
      <rPr>
        <sz val="12"/>
        <color theme="1"/>
        <rFont val="黑体"/>
        <family val="3"/>
        <charset val="134"/>
      </rPr>
      <t>年预算</t>
    </r>
  </si>
  <si>
    <r>
      <t>2022</t>
    </r>
    <r>
      <rPr>
        <sz val="12"/>
        <color theme="1"/>
        <rFont val="黑体"/>
        <family val="3"/>
        <charset val="134"/>
      </rPr>
      <t>年决算</t>
    </r>
  </si>
  <si>
    <r>
      <t>2022</t>
    </r>
    <r>
      <rPr>
        <sz val="12"/>
        <color theme="1"/>
        <rFont val="黑体"/>
        <family val="3"/>
        <charset val="134"/>
      </rPr>
      <t>年决算较预算增</t>
    </r>
    <r>
      <rPr>
        <sz val="12"/>
        <color theme="1"/>
        <rFont val="Times New Roman"/>
        <family val="1"/>
      </rPr>
      <t>+</t>
    </r>
    <r>
      <rPr>
        <sz val="12"/>
        <color theme="1"/>
        <rFont val="黑体"/>
        <family val="3"/>
        <charset val="134"/>
      </rPr>
      <t>（减</t>
    </r>
    <r>
      <rPr>
        <sz val="12"/>
        <color theme="1"/>
        <rFont val="Times New Roman"/>
        <family val="1"/>
      </rPr>
      <t>-</t>
    </r>
    <r>
      <rPr>
        <sz val="12"/>
        <color theme="1"/>
        <rFont val="黑体"/>
        <family val="3"/>
        <charset val="134"/>
      </rPr>
      <t>）</t>
    </r>
  </si>
  <si>
    <r>
      <t>2022</t>
    </r>
    <r>
      <rPr>
        <sz val="12"/>
        <color theme="1"/>
        <rFont val="黑体"/>
        <family val="3"/>
        <charset val="134"/>
      </rPr>
      <t>年决算较上年决算增</t>
    </r>
    <r>
      <rPr>
        <sz val="12"/>
        <color theme="1"/>
        <rFont val="Times New Roman"/>
        <family val="1"/>
      </rPr>
      <t>+</t>
    </r>
    <r>
      <rPr>
        <sz val="12"/>
        <color theme="1"/>
        <rFont val="黑体"/>
        <family val="3"/>
        <charset val="134"/>
      </rPr>
      <t>（减</t>
    </r>
    <r>
      <rPr>
        <sz val="12"/>
        <color theme="1"/>
        <rFont val="Times New Roman"/>
        <family val="1"/>
      </rPr>
      <t>-</t>
    </r>
    <r>
      <rPr>
        <sz val="12"/>
        <color theme="1"/>
        <rFont val="黑体"/>
        <family val="3"/>
        <charset val="134"/>
      </rPr>
      <t>）</t>
    </r>
  </si>
  <si>
    <t>工资福利</t>
  </si>
  <si>
    <t>一般商品和服务</t>
  </si>
  <si>
    <r>
      <t>项</t>
    </r>
    <r>
      <rPr>
        <sz val="12"/>
        <color rgb="FFFF0000"/>
        <rFont val="Times New Roman"/>
        <family val="1"/>
      </rPr>
      <t xml:space="preserve">   </t>
    </r>
    <r>
      <rPr>
        <sz val="12"/>
        <color rgb="FFFF0000"/>
        <rFont val="黑体"/>
        <family val="3"/>
        <charset val="134"/>
      </rPr>
      <t>目</t>
    </r>
  </si>
  <si>
    <r>
      <t>2021</t>
    </r>
    <r>
      <rPr>
        <sz val="12"/>
        <color rgb="FFFF0000"/>
        <rFont val="黑体"/>
        <family val="3"/>
        <charset val="134"/>
      </rPr>
      <t>年决算</t>
    </r>
  </si>
  <si>
    <r>
      <t>2022</t>
    </r>
    <r>
      <rPr>
        <sz val="12"/>
        <color rgb="FFFF0000"/>
        <rFont val="黑体"/>
        <family val="3"/>
        <charset val="134"/>
      </rPr>
      <t>年预算</t>
    </r>
  </si>
  <si>
    <r>
      <t>2022</t>
    </r>
    <r>
      <rPr>
        <sz val="12"/>
        <color rgb="FFFF0000"/>
        <rFont val="黑体"/>
        <family val="3"/>
        <charset val="134"/>
      </rPr>
      <t>年决算</t>
    </r>
  </si>
  <si>
    <r>
      <t>2022</t>
    </r>
    <r>
      <rPr>
        <sz val="12"/>
        <color rgb="FFFF0000"/>
        <rFont val="黑体"/>
        <family val="3"/>
        <charset val="134"/>
      </rPr>
      <t>年决算较预算增</t>
    </r>
    <r>
      <rPr>
        <sz val="12"/>
        <color rgb="FFFF0000"/>
        <rFont val="Times New Roman"/>
        <family val="1"/>
      </rPr>
      <t>+</t>
    </r>
    <r>
      <rPr>
        <sz val="12"/>
        <color rgb="FFFF0000"/>
        <rFont val="黑体"/>
        <family val="3"/>
        <charset val="134"/>
      </rPr>
      <t>（减</t>
    </r>
    <r>
      <rPr>
        <sz val="12"/>
        <color rgb="FFFF0000"/>
        <rFont val="Times New Roman"/>
        <family val="1"/>
      </rPr>
      <t>-</t>
    </r>
    <r>
      <rPr>
        <sz val="12"/>
        <color rgb="FFFF0000"/>
        <rFont val="黑体"/>
        <family val="3"/>
        <charset val="134"/>
      </rPr>
      <t>）</t>
    </r>
  </si>
  <si>
    <r>
      <t>2022</t>
    </r>
    <r>
      <rPr>
        <sz val="12"/>
        <color rgb="FFFF0000"/>
        <rFont val="黑体"/>
        <family val="3"/>
        <charset val="134"/>
      </rPr>
      <t>年决算较上年决算增</t>
    </r>
    <r>
      <rPr>
        <sz val="12"/>
        <color rgb="FFFF0000"/>
        <rFont val="Times New Roman"/>
        <family val="1"/>
      </rPr>
      <t>+</t>
    </r>
    <r>
      <rPr>
        <sz val="12"/>
        <color rgb="FFFF0000"/>
        <rFont val="黑体"/>
        <family val="3"/>
        <charset val="134"/>
      </rPr>
      <t>（减</t>
    </r>
    <r>
      <rPr>
        <sz val="12"/>
        <color rgb="FFFF0000"/>
        <rFont val="Times New Roman"/>
        <family val="1"/>
      </rPr>
      <t>-</t>
    </r>
    <r>
      <rPr>
        <sz val="12"/>
        <color rgb="FFFF0000"/>
        <rFont val="黑体"/>
        <family val="3"/>
        <charset val="134"/>
      </rPr>
      <t>）</t>
    </r>
  </si>
  <si>
    <t>公车运行维护费</t>
  </si>
  <si>
    <t>因公出国（境）经费</t>
  </si>
  <si>
    <r>
      <t>合</t>
    </r>
    <r>
      <rPr>
        <sz val="12"/>
        <color rgb="FFFF0000"/>
        <rFont val="Times New Roman"/>
        <family val="1"/>
      </rPr>
      <t xml:space="preserve">  </t>
    </r>
    <r>
      <rPr>
        <sz val="12"/>
        <color rgb="FFFF0000"/>
        <rFont val="仿宋_GB2312"/>
        <family val="3"/>
        <charset val="134"/>
      </rPr>
      <t>计</t>
    </r>
  </si>
  <si>
    <t>91%</t>
    <phoneticPr fontId="17" type="noConversion"/>
  </si>
  <si>
    <r>
      <t>90%</t>
    </r>
    <r>
      <rPr>
        <sz val="12"/>
        <rFont val="仿宋"/>
        <family val="3"/>
        <charset val="134"/>
      </rPr>
      <t>以上</t>
    </r>
    <phoneticPr fontId="28" type="noConversion"/>
  </si>
  <si>
    <r>
      <t>60</t>
    </r>
    <r>
      <rPr>
        <sz val="12"/>
        <rFont val="仿宋"/>
        <family val="3"/>
        <charset val="134"/>
      </rPr>
      <t>岁以上人群新冠肺炎疫苗接种率</t>
    </r>
    <phoneticPr fontId="28" type="noConversion"/>
  </si>
  <si>
    <r>
      <rPr>
        <sz val="12"/>
        <rFont val="仿宋"/>
        <family val="3"/>
        <charset val="134"/>
      </rPr>
      <t>新冠肺炎疫苗全程接种率</t>
    </r>
    <phoneticPr fontId="28" type="noConversion"/>
  </si>
  <si>
    <r>
      <t>86.2%</t>
    </r>
    <r>
      <rPr>
        <sz val="12"/>
        <rFont val="仿宋"/>
        <family val="3"/>
        <charset val="134"/>
      </rPr>
      <t>以上</t>
    </r>
    <phoneticPr fontId="28" type="noConversion"/>
  </si>
  <si>
    <t>100%</t>
    <phoneticPr fontId="17" type="noConversion"/>
  </si>
  <si>
    <t>90%</t>
    <phoneticPr fontId="17" type="noConversion"/>
  </si>
  <si>
    <t>85%</t>
    <phoneticPr fontId="17" type="noConversion"/>
  </si>
  <si>
    <t>86%</t>
    <phoneticPr fontId="17" type="noConversion"/>
  </si>
  <si>
    <t>78%</t>
    <phoneticPr fontId="17" type="noConversion"/>
  </si>
  <si>
    <t>71%</t>
    <phoneticPr fontId="17" type="noConversion"/>
  </si>
  <si>
    <r>
      <t>80</t>
    </r>
    <r>
      <rPr>
        <sz val="12"/>
        <rFont val="仿宋"/>
        <family val="3"/>
        <charset val="134"/>
      </rPr>
      <t>人次</t>
    </r>
    <phoneticPr fontId="28" type="noConversion"/>
  </si>
  <si>
    <r>
      <t xml:space="preserve">  </t>
    </r>
    <r>
      <rPr>
        <sz val="12"/>
        <rFont val="仿宋"/>
        <family val="3"/>
        <charset val="134"/>
      </rPr>
      <t>部门实际支付进度与既定支付进度的比率，用以反映和考核部门预算执行的及时性和均衡性程度。</t>
    </r>
    <r>
      <rPr>
        <sz val="12"/>
        <rFont val="Times New Roman"/>
        <family val="1"/>
      </rPr>
      <t xml:space="preserve">
  </t>
    </r>
    <r>
      <rPr>
        <sz val="12"/>
        <rFont val="仿宋"/>
        <family val="3"/>
        <charset val="134"/>
      </rPr>
      <t>支付进度率</t>
    </r>
    <r>
      <rPr>
        <sz val="12"/>
        <rFont val="Times New Roman"/>
        <family val="1"/>
      </rPr>
      <t>=</t>
    </r>
    <r>
      <rPr>
        <sz val="12"/>
        <rFont val="仿宋"/>
        <family val="3"/>
        <charset val="134"/>
      </rPr>
      <t>（实际支付进度</t>
    </r>
    <r>
      <rPr>
        <sz val="12"/>
        <rFont val="Times New Roman"/>
        <family val="1"/>
      </rPr>
      <t>/</t>
    </r>
    <r>
      <rPr>
        <sz val="12"/>
        <rFont val="仿宋"/>
        <family val="3"/>
        <charset val="134"/>
      </rPr>
      <t>既定支付进度）</t>
    </r>
    <r>
      <rPr>
        <sz val="12"/>
        <rFont val="Times New Roman"/>
        <family val="1"/>
      </rPr>
      <t>×100%</t>
    </r>
    <r>
      <rPr>
        <sz val="12"/>
        <rFont val="仿宋"/>
        <family val="3"/>
        <charset val="134"/>
      </rPr>
      <t>。</t>
    </r>
    <r>
      <rPr>
        <sz val="12"/>
        <rFont val="Times New Roman"/>
        <family val="1"/>
      </rPr>
      <t xml:space="preserve">
  </t>
    </r>
    <r>
      <rPr>
        <sz val="12"/>
        <rFont val="仿宋"/>
        <family val="3"/>
        <charset val="134"/>
      </rPr>
      <t>实际支付进度：部门在某一时点的支出预算执行总数与年度支出预算数的比率。</t>
    </r>
    <r>
      <rPr>
        <sz val="12"/>
        <rFont val="Times New Roman"/>
        <family val="1"/>
      </rPr>
      <t xml:space="preserve">
  </t>
    </r>
    <r>
      <rPr>
        <sz val="12"/>
        <rFont val="仿宋"/>
        <family val="3"/>
        <charset val="134"/>
      </rPr>
      <t>既定支付进度：参照区本级一般公共预算整体执行率（本级预算单位平均支付进度水平）确定的，在某一时点应达到的支付进度（比率）。</t>
    </r>
    <phoneticPr fontId="17" type="noConversion"/>
  </si>
  <si>
    <t>妇幼健康项目经费</t>
    <phoneticPr fontId="17" type="noConversion"/>
  </si>
  <si>
    <t>基本药物制度补助资金</t>
    <phoneticPr fontId="17" type="noConversion"/>
  </si>
  <si>
    <t>精神病人监护看护费</t>
    <phoneticPr fontId="17" type="noConversion"/>
  </si>
  <si>
    <r>
      <rPr>
        <sz val="12"/>
        <color theme="1"/>
        <rFont val="仿宋"/>
        <family val="3"/>
        <charset val="134"/>
      </rPr>
      <t>基本公共卫生服务</t>
    </r>
    <phoneticPr fontId="17" type="noConversion"/>
  </si>
  <si>
    <r>
      <rPr>
        <sz val="12"/>
        <color theme="1"/>
        <rFont val="仿宋"/>
        <family val="3"/>
        <charset val="134"/>
      </rPr>
      <t>居民健康档案建档率</t>
    </r>
    <phoneticPr fontId="17" type="noConversion"/>
  </si>
  <si>
    <r>
      <rPr>
        <sz val="12"/>
        <color theme="1"/>
        <rFont val="仿宋"/>
        <family val="3"/>
        <charset val="134"/>
      </rPr>
      <t>适龄儿童国家免疫规划疫苗接种率</t>
    </r>
    <phoneticPr fontId="17" type="noConversion"/>
  </si>
  <si>
    <r>
      <t>0-6</t>
    </r>
    <r>
      <rPr>
        <sz val="12"/>
        <color theme="1"/>
        <rFont val="仿宋"/>
        <family val="3"/>
        <charset val="134"/>
      </rPr>
      <t>岁儿童眼保健操和视力筛查覆盖率</t>
    </r>
    <phoneticPr fontId="17" type="noConversion"/>
  </si>
  <si>
    <r>
      <rPr>
        <sz val="12"/>
        <color theme="1"/>
        <rFont val="仿宋"/>
        <family val="3"/>
        <charset val="134"/>
      </rPr>
      <t>高血压患者健康管理人数</t>
    </r>
    <phoneticPr fontId="17" type="noConversion"/>
  </si>
  <si>
    <r>
      <rPr>
        <sz val="12"/>
        <color theme="1"/>
        <rFont val="仿宋"/>
        <family val="3"/>
        <charset val="134"/>
      </rPr>
      <t>高血压患者健康规范管理率</t>
    </r>
    <phoneticPr fontId="17" type="noConversion"/>
  </si>
  <si>
    <r>
      <rPr>
        <sz val="12"/>
        <color theme="1"/>
        <rFont val="仿宋"/>
        <family val="3"/>
        <charset val="134"/>
      </rPr>
      <t>高血压患者管理对象血压达标率</t>
    </r>
    <phoneticPr fontId="17" type="noConversion"/>
  </si>
  <si>
    <r>
      <rPr>
        <sz val="12"/>
        <color theme="1"/>
        <rFont val="仿宋"/>
        <family val="3"/>
        <charset val="134"/>
      </rPr>
      <t>糖尿病患者健康管理人数</t>
    </r>
    <phoneticPr fontId="17" type="noConversion"/>
  </si>
  <si>
    <r>
      <rPr>
        <sz val="12"/>
        <color theme="1"/>
        <rFont val="仿宋"/>
        <family val="3"/>
        <charset val="134"/>
      </rPr>
      <t>糖尿病患者健康规范管理率</t>
    </r>
    <phoneticPr fontId="17" type="noConversion"/>
  </si>
  <si>
    <r>
      <rPr>
        <sz val="12"/>
        <color theme="1"/>
        <rFont val="仿宋"/>
        <family val="3"/>
        <charset val="134"/>
      </rPr>
      <t>糖尿病患者管理对象血糖达标率</t>
    </r>
    <phoneticPr fontId="17" type="noConversion"/>
  </si>
  <si>
    <r>
      <rPr>
        <sz val="12"/>
        <color theme="1"/>
        <rFont val="仿宋"/>
        <family val="3"/>
        <charset val="134"/>
      </rPr>
      <t>老年人健康体检人数</t>
    </r>
    <phoneticPr fontId="17" type="noConversion"/>
  </si>
  <si>
    <r>
      <t>0-6</t>
    </r>
    <r>
      <rPr>
        <sz val="12"/>
        <color theme="1"/>
        <rFont val="仿宋"/>
        <family val="3"/>
        <charset val="134"/>
      </rPr>
      <t>岁儿童健康管理率</t>
    </r>
    <phoneticPr fontId="17" type="noConversion"/>
  </si>
  <si>
    <r>
      <rPr>
        <sz val="12"/>
        <color theme="1"/>
        <rFont val="仿宋"/>
        <family val="3"/>
        <charset val="134"/>
      </rPr>
      <t>孕产妇系统管理率</t>
    </r>
    <phoneticPr fontId="17" type="noConversion"/>
  </si>
  <si>
    <r>
      <rPr>
        <sz val="12"/>
        <color theme="1"/>
        <rFont val="仿宋"/>
        <family val="3"/>
        <charset val="134"/>
      </rPr>
      <t>新生儿访视率</t>
    </r>
    <phoneticPr fontId="17" type="noConversion"/>
  </si>
  <si>
    <r>
      <rPr>
        <sz val="12"/>
        <color theme="1"/>
        <rFont val="仿宋"/>
        <family val="3"/>
        <charset val="134"/>
      </rPr>
      <t>计生家庭奖扶特扶</t>
    </r>
    <phoneticPr fontId="17" type="noConversion"/>
  </si>
  <si>
    <r>
      <rPr>
        <sz val="12"/>
        <color theme="1"/>
        <rFont val="仿宋"/>
        <family val="3"/>
        <charset val="134"/>
      </rPr>
      <t>新冠疫情防控</t>
    </r>
    <phoneticPr fontId="17" type="noConversion"/>
  </si>
  <si>
    <r>
      <rPr>
        <sz val="12"/>
        <color theme="1"/>
        <rFont val="仿宋"/>
        <family val="3"/>
        <charset val="134"/>
      </rPr>
      <t>新生儿先天性心脏病筛查人数</t>
    </r>
    <phoneticPr fontId="17" type="noConversion"/>
  </si>
  <si>
    <r>
      <rPr>
        <sz val="12"/>
        <color theme="1"/>
        <rFont val="仿宋"/>
        <family val="3"/>
        <charset val="134"/>
      </rPr>
      <t>健康扶贫</t>
    </r>
  </si>
  <si>
    <r>
      <rPr>
        <sz val="12"/>
        <color theme="1"/>
        <rFont val="仿宋"/>
        <family val="3"/>
        <charset val="134"/>
      </rPr>
      <t>脱贫户、监测户随访服务次数</t>
    </r>
    <phoneticPr fontId="17" type="noConversion"/>
  </si>
  <si>
    <r>
      <rPr>
        <sz val="12"/>
        <color theme="1"/>
        <rFont val="仿宋"/>
        <family val="3"/>
        <charset val="134"/>
      </rPr>
      <t>（六）</t>
    </r>
    <phoneticPr fontId="17" type="noConversion"/>
  </si>
  <si>
    <r>
      <rPr>
        <sz val="12"/>
        <color theme="1"/>
        <rFont val="仿宋"/>
        <family val="3"/>
        <charset val="134"/>
      </rPr>
      <t>落实公共卫生服务，提升居民健康水平</t>
    </r>
    <phoneticPr fontId="17" type="noConversion"/>
  </si>
  <si>
    <r>
      <rPr>
        <sz val="12"/>
        <color theme="1"/>
        <rFont val="仿宋"/>
        <family val="3"/>
        <charset val="134"/>
      </rPr>
      <t>未完全实现</t>
    </r>
    <phoneticPr fontId="17" type="noConversion"/>
  </si>
  <si>
    <r>
      <rPr>
        <sz val="12"/>
        <color theme="1"/>
        <rFont val="仿宋"/>
        <family val="3"/>
        <charset val="134"/>
      </rPr>
      <t>缓解计生家庭困难，维护社会和谐稳定</t>
    </r>
    <phoneticPr fontId="17" type="noConversion"/>
  </si>
  <si>
    <r>
      <rPr>
        <sz val="12"/>
        <color theme="1"/>
        <rFont val="仿宋"/>
        <family val="3"/>
        <charset val="134"/>
      </rPr>
      <t>计生家庭奖扶、特扶对象满意度</t>
    </r>
    <phoneticPr fontId="17" type="noConversion"/>
  </si>
  <si>
    <r>
      <rPr>
        <sz val="12"/>
        <color theme="1"/>
        <rFont val="仿宋"/>
        <family val="3"/>
        <charset val="134"/>
      </rPr>
      <t>孕中期免费产前筛查人数</t>
    </r>
    <phoneticPr fontId="17" type="noConversion"/>
  </si>
  <si>
    <r>
      <t>3634</t>
    </r>
    <r>
      <rPr>
        <sz val="12"/>
        <color theme="1"/>
        <rFont val="仿宋"/>
        <family val="3"/>
        <charset val="134"/>
      </rPr>
      <t>人</t>
    </r>
    <phoneticPr fontId="17" type="noConversion"/>
  </si>
  <si>
    <r>
      <t>3910</t>
    </r>
    <r>
      <rPr>
        <sz val="12"/>
        <color theme="1"/>
        <rFont val="仿宋"/>
        <family val="3"/>
        <charset val="134"/>
      </rPr>
      <t>人</t>
    </r>
    <phoneticPr fontId="17" type="noConversion"/>
  </si>
  <si>
    <r>
      <t>1299</t>
    </r>
    <r>
      <rPr>
        <sz val="12"/>
        <color theme="1"/>
        <rFont val="仿宋"/>
        <family val="3"/>
        <charset val="134"/>
      </rPr>
      <t>人</t>
    </r>
    <phoneticPr fontId="17" type="noConversion"/>
  </si>
  <si>
    <r>
      <t>1558</t>
    </r>
    <r>
      <rPr>
        <sz val="12"/>
        <color theme="1"/>
        <rFont val="仿宋"/>
        <family val="3"/>
        <charset val="134"/>
      </rPr>
      <t>人</t>
    </r>
    <phoneticPr fontId="17" type="noConversion"/>
  </si>
  <si>
    <r>
      <t>3934</t>
    </r>
    <r>
      <rPr>
        <sz val="12"/>
        <color theme="1"/>
        <rFont val="仿宋"/>
        <family val="3"/>
        <charset val="134"/>
      </rPr>
      <t>人</t>
    </r>
    <phoneticPr fontId="17" type="noConversion"/>
  </si>
  <si>
    <r>
      <t>4081</t>
    </r>
    <r>
      <rPr>
        <sz val="12"/>
        <color theme="1"/>
        <rFont val="仿宋"/>
        <family val="3"/>
        <charset val="134"/>
      </rPr>
      <t>人</t>
    </r>
    <phoneticPr fontId="17" type="noConversion"/>
  </si>
  <si>
    <r>
      <rPr>
        <sz val="12"/>
        <color theme="1"/>
        <rFont val="仿宋"/>
        <family val="3"/>
        <charset val="134"/>
      </rPr>
      <t>农村适龄妇女</t>
    </r>
    <r>
      <rPr>
        <sz val="12"/>
        <color theme="1"/>
        <rFont val="Times New Roman"/>
        <family val="1"/>
      </rPr>
      <t>“</t>
    </r>
    <r>
      <rPr>
        <sz val="12"/>
        <color theme="1"/>
        <rFont val="仿宋"/>
        <family val="3"/>
        <charset val="134"/>
      </rPr>
      <t>两癌</t>
    </r>
    <r>
      <rPr>
        <sz val="12"/>
        <color theme="1"/>
        <rFont val="Times New Roman"/>
        <family val="1"/>
      </rPr>
      <t>”</t>
    </r>
    <r>
      <rPr>
        <sz val="12"/>
        <color theme="1"/>
        <rFont val="仿宋"/>
        <family val="3"/>
        <charset val="134"/>
      </rPr>
      <t>免费检查</t>
    </r>
    <phoneticPr fontId="17" type="noConversion"/>
  </si>
  <si>
    <r>
      <t>82</t>
    </r>
    <r>
      <rPr>
        <sz val="12"/>
        <color theme="1"/>
        <rFont val="仿宋"/>
        <family val="3"/>
        <charset val="134"/>
      </rPr>
      <t>人次</t>
    </r>
    <phoneticPr fontId="17" type="noConversion"/>
  </si>
  <si>
    <r>
      <t>95</t>
    </r>
    <r>
      <rPr>
        <sz val="12"/>
        <rFont val="仿宋"/>
        <family val="3"/>
        <charset val="134"/>
      </rPr>
      <t>人次</t>
    </r>
    <phoneticPr fontId="17" type="noConversion"/>
  </si>
  <si>
    <r>
      <t>92</t>
    </r>
    <r>
      <rPr>
        <sz val="12"/>
        <rFont val="仿宋"/>
        <family val="3"/>
        <charset val="134"/>
      </rPr>
      <t>人次</t>
    </r>
    <phoneticPr fontId="17" type="noConversion"/>
  </si>
  <si>
    <r>
      <rPr>
        <sz val="12"/>
        <color theme="1"/>
        <rFont val="仿宋"/>
        <family val="3"/>
        <charset val="134"/>
      </rPr>
      <t>脱贫户、监测户</t>
    </r>
    <r>
      <rPr>
        <sz val="12"/>
        <color theme="1"/>
        <rFont val="Times New Roman"/>
        <family val="1"/>
      </rPr>
      <t>4</t>
    </r>
    <r>
      <rPr>
        <sz val="12"/>
        <color theme="1"/>
        <rFont val="仿宋"/>
        <family val="3"/>
        <charset val="134"/>
      </rPr>
      <t>类慢病患者家庭医生签约率</t>
    </r>
    <phoneticPr fontId="17" type="noConversion"/>
  </si>
  <si>
    <r>
      <t>4</t>
    </r>
    <r>
      <rPr>
        <sz val="12"/>
        <rFont val="仿宋"/>
        <family val="3"/>
        <charset val="134"/>
      </rPr>
      <t>次</t>
    </r>
    <phoneticPr fontId="17" type="noConversion"/>
  </si>
  <si>
    <t>为民办实事</t>
    <phoneticPr fontId="17" type="noConversion"/>
  </si>
  <si>
    <r>
      <rPr>
        <sz val="12"/>
        <rFont val="仿宋"/>
        <family val="3"/>
        <charset val="134"/>
      </rPr>
      <t>根据基本公共卫生服务、计生家庭奖扶特扶、新冠疫情防控、为民办实事、健康扶贫、党建工作</t>
    </r>
    <r>
      <rPr>
        <sz val="12"/>
        <rFont val="Times New Roman"/>
        <family val="1"/>
      </rPr>
      <t>6</t>
    </r>
    <r>
      <rPr>
        <sz val="12"/>
        <rFont val="仿宋"/>
        <family val="3"/>
        <charset val="134"/>
      </rPr>
      <t>大类别绩效指标完成情况确定得分，共</t>
    </r>
    <r>
      <rPr>
        <sz val="12"/>
        <rFont val="Times New Roman"/>
        <family val="1"/>
      </rPr>
      <t>10</t>
    </r>
    <r>
      <rPr>
        <sz val="12"/>
        <rFont val="仿宋"/>
        <family val="3"/>
        <charset val="134"/>
      </rPr>
      <t>分，每</t>
    </r>
    <r>
      <rPr>
        <sz val="12"/>
        <rFont val="Times New Roman"/>
        <family val="1"/>
      </rPr>
      <t>1</t>
    </r>
    <r>
      <rPr>
        <sz val="12"/>
        <rFont val="仿宋"/>
        <family val="3"/>
        <charset val="134"/>
      </rPr>
      <t>项质量不达标扣</t>
    </r>
    <r>
      <rPr>
        <sz val="12"/>
        <rFont val="Times New Roman"/>
        <family val="1"/>
      </rPr>
      <t>1</t>
    </r>
    <r>
      <rPr>
        <sz val="12"/>
        <rFont val="仿宋"/>
        <family val="3"/>
        <charset val="134"/>
      </rPr>
      <t>分，扣完为止。</t>
    </r>
    <phoneticPr fontId="17" type="noConversion"/>
  </si>
  <si>
    <r>
      <rPr>
        <sz val="12"/>
        <rFont val="仿宋"/>
        <family val="3"/>
        <charset val="134"/>
      </rPr>
      <t>根据基本公共卫生服务、计生家庭奖扶特扶、新冠疫情防控、为民办实事、健康扶贫、党建工作</t>
    </r>
    <r>
      <rPr>
        <sz val="12"/>
        <rFont val="Times New Roman"/>
        <family val="1"/>
      </rPr>
      <t>6</t>
    </r>
    <r>
      <rPr>
        <sz val="12"/>
        <rFont val="仿宋"/>
        <family val="3"/>
        <charset val="134"/>
      </rPr>
      <t>大类别绩效指标完成情况确定得分，共</t>
    </r>
    <r>
      <rPr>
        <sz val="12"/>
        <rFont val="Times New Roman"/>
        <family val="1"/>
      </rPr>
      <t>6</t>
    </r>
    <r>
      <rPr>
        <sz val="12"/>
        <rFont val="仿宋"/>
        <family val="3"/>
        <charset val="134"/>
      </rPr>
      <t>分，每</t>
    </r>
    <r>
      <rPr>
        <sz val="12"/>
        <rFont val="Times New Roman"/>
        <family val="1"/>
      </rPr>
      <t>1</t>
    </r>
    <r>
      <rPr>
        <sz val="12"/>
        <rFont val="仿宋"/>
        <family val="3"/>
        <charset val="134"/>
      </rPr>
      <t>项完成不及时扣</t>
    </r>
    <r>
      <rPr>
        <sz val="12"/>
        <rFont val="Times New Roman"/>
        <family val="1"/>
      </rPr>
      <t>1</t>
    </r>
    <r>
      <rPr>
        <sz val="12"/>
        <rFont val="仿宋"/>
        <family val="3"/>
        <charset val="134"/>
      </rPr>
      <t>分，扣完为止。</t>
    </r>
    <phoneticPr fontId="17" type="noConversion"/>
  </si>
  <si>
    <t>根据基本公共卫生服务、计生家庭奖扶特扶、新冠疫情防控、为民办实事、健康扶贫、党建工作6大类别绩效指标完成情况确定得分，共10分，每1项未完成扣1分，扣完为止。</t>
    <phoneticPr fontId="17" type="noConversion"/>
  </si>
  <si>
    <t>积极推进爱卫运动，创建市级卫生城镇</t>
    <phoneticPr fontId="17" type="noConversion"/>
  </si>
  <si>
    <r>
      <rPr>
        <sz val="12"/>
        <rFont val="仿宋"/>
        <family val="3"/>
        <charset val="134"/>
      </rPr>
      <t>①落实公共卫生服务，提升居民健康水平（</t>
    </r>
    <r>
      <rPr>
        <sz val="12"/>
        <rFont val="Times New Roman"/>
        <family val="1"/>
      </rPr>
      <t>4</t>
    </r>
    <r>
      <rPr>
        <sz val="12"/>
        <rFont val="仿宋"/>
        <family val="3"/>
        <charset val="134"/>
      </rPr>
      <t>分）；
②缓解计生家庭困难，维护社会和谐稳定（</t>
    </r>
    <r>
      <rPr>
        <sz val="12"/>
        <rFont val="Times New Roman"/>
        <family val="1"/>
      </rPr>
      <t>4</t>
    </r>
    <r>
      <rPr>
        <sz val="12"/>
        <rFont val="仿宋"/>
        <family val="3"/>
        <charset val="134"/>
      </rPr>
      <t>分）；
③落实新冠疫情防控，防范公共卫生事故（</t>
    </r>
    <r>
      <rPr>
        <sz val="12"/>
        <rFont val="Times New Roman"/>
        <family val="1"/>
      </rPr>
      <t>4</t>
    </r>
    <r>
      <rPr>
        <sz val="12"/>
        <rFont val="仿宋"/>
        <family val="3"/>
        <charset val="134"/>
      </rPr>
      <t>分）；
④促进医疗机构发展，提升医疗服务质量（</t>
    </r>
    <r>
      <rPr>
        <sz val="12"/>
        <rFont val="Times New Roman"/>
        <family val="1"/>
      </rPr>
      <t>3</t>
    </r>
    <r>
      <rPr>
        <sz val="12"/>
        <rFont val="仿宋"/>
        <family val="3"/>
        <charset val="134"/>
      </rPr>
      <t>分）；
⑤积极推进爱卫运动，创建市级卫生城镇（</t>
    </r>
    <r>
      <rPr>
        <sz val="12"/>
        <rFont val="Times New Roman"/>
        <family val="1"/>
      </rPr>
      <t>3</t>
    </r>
    <r>
      <rPr>
        <sz val="12"/>
        <rFont val="仿宋"/>
        <family val="3"/>
        <charset val="134"/>
      </rPr>
      <t>分）。
根据各方面效益实现程度确定得分。</t>
    </r>
    <phoneticPr fontId="17" type="noConversion"/>
  </si>
  <si>
    <t>90.63%</t>
    <phoneticPr fontId="17" type="noConversion"/>
  </si>
  <si>
    <t>86.02%</t>
    <phoneticPr fontId="17" type="noConversion"/>
  </si>
  <si>
    <r>
      <rPr>
        <sz val="12"/>
        <rFont val="仿宋"/>
        <family val="3"/>
        <charset val="134"/>
      </rPr>
      <t>预算执行率</t>
    </r>
    <r>
      <rPr>
        <sz val="12"/>
        <rFont val="Times New Roman"/>
        <family val="1"/>
      </rPr>
      <t>=1527.5/2126.02=71.85%</t>
    </r>
    <r>
      <rPr>
        <sz val="12"/>
        <rFont val="仿宋"/>
        <family val="3"/>
        <charset val="134"/>
      </rPr>
      <t>，扣</t>
    </r>
    <r>
      <rPr>
        <sz val="12"/>
        <rFont val="Times New Roman"/>
        <family val="1"/>
      </rPr>
      <t>0.85</t>
    </r>
    <r>
      <rPr>
        <sz val="12"/>
        <rFont val="仿宋"/>
        <family val="3"/>
        <charset val="134"/>
      </rPr>
      <t>分</t>
    </r>
    <phoneticPr fontId="17" type="noConversion"/>
  </si>
  <si>
    <r>
      <rPr>
        <sz val="12"/>
        <rFont val="仿宋"/>
        <family val="3"/>
        <charset val="134"/>
      </rPr>
      <t>预算调整率</t>
    </r>
    <r>
      <rPr>
        <sz val="12"/>
        <rFont val="Times New Roman"/>
        <family val="1"/>
      </rPr>
      <t>=1313.79/620.44=211.75%</t>
    </r>
    <r>
      <rPr>
        <sz val="12"/>
        <rFont val="仿宋"/>
        <family val="3"/>
        <charset val="134"/>
      </rPr>
      <t>，主要受上级转移支付资金影响，酌情扣</t>
    </r>
    <r>
      <rPr>
        <sz val="12"/>
        <rFont val="Times New Roman"/>
        <family val="1"/>
      </rPr>
      <t>1</t>
    </r>
    <r>
      <rPr>
        <sz val="12"/>
        <rFont val="仿宋"/>
        <family val="3"/>
        <charset val="134"/>
      </rPr>
      <t>分。</t>
    </r>
    <phoneticPr fontId="17" type="noConversion"/>
  </si>
  <si>
    <r>
      <rPr>
        <sz val="12"/>
        <rFont val="仿宋"/>
        <family val="3"/>
        <charset val="134"/>
      </rPr>
      <t>结转结余率</t>
    </r>
    <r>
      <rPr>
        <sz val="12"/>
        <rFont val="Times New Roman"/>
        <family val="1"/>
      </rPr>
      <t>=598.52/620.44=96.47%</t>
    </r>
    <r>
      <rPr>
        <sz val="12"/>
        <rFont val="仿宋"/>
        <family val="3"/>
        <charset val="134"/>
      </rPr>
      <t>，扣</t>
    </r>
    <r>
      <rPr>
        <sz val="12"/>
        <rFont val="Times New Roman"/>
        <family val="1"/>
      </rPr>
      <t>1</t>
    </r>
    <r>
      <rPr>
        <sz val="12"/>
        <rFont val="仿宋"/>
        <family val="3"/>
        <charset val="134"/>
      </rPr>
      <t>分</t>
    </r>
    <phoneticPr fontId="17" type="noConversion"/>
  </si>
  <si>
    <r>
      <rPr>
        <sz val="12"/>
        <rFont val="仿宋"/>
        <family val="3"/>
        <charset val="134"/>
      </rPr>
      <t>结转结余变动率</t>
    </r>
    <r>
      <rPr>
        <sz val="12"/>
        <rFont val="Times New Roman"/>
        <family val="1"/>
      </rPr>
      <t>=</t>
    </r>
    <r>
      <rPr>
        <sz val="12"/>
        <rFont val="仿宋"/>
        <family val="3"/>
        <charset val="134"/>
      </rPr>
      <t>（</t>
    </r>
    <r>
      <rPr>
        <sz val="12"/>
        <rFont val="Times New Roman"/>
        <family val="1"/>
      </rPr>
      <t>598.52-191.79</t>
    </r>
    <r>
      <rPr>
        <sz val="12"/>
        <rFont val="仿宋"/>
        <family val="3"/>
        <charset val="134"/>
      </rPr>
      <t>）</t>
    </r>
    <r>
      <rPr>
        <sz val="12"/>
        <rFont val="Times New Roman"/>
        <family val="1"/>
      </rPr>
      <t>191.79=212.07%</t>
    </r>
    <r>
      <rPr>
        <sz val="12"/>
        <rFont val="仿宋"/>
        <family val="3"/>
        <charset val="134"/>
      </rPr>
      <t>，扣</t>
    </r>
    <r>
      <rPr>
        <sz val="12"/>
        <rFont val="Times New Roman"/>
        <family val="1"/>
      </rPr>
      <t>1</t>
    </r>
    <r>
      <rPr>
        <sz val="12"/>
        <rFont val="仿宋"/>
        <family val="3"/>
        <charset val="134"/>
      </rPr>
      <t>分</t>
    </r>
    <phoneticPr fontId="17" type="noConversion"/>
  </si>
  <si>
    <r>
      <rPr>
        <sz val="12"/>
        <rFont val="仿宋"/>
        <family val="3"/>
        <charset val="134"/>
      </rPr>
      <t>公用经费控制率</t>
    </r>
    <r>
      <rPr>
        <sz val="12"/>
        <rFont val="Times New Roman"/>
        <family val="1"/>
      </rPr>
      <t>=32.19/14.21=226.53%</t>
    </r>
    <r>
      <rPr>
        <sz val="12"/>
        <rFont val="仿宋"/>
        <family val="3"/>
        <charset val="134"/>
      </rPr>
      <t>，扣</t>
    </r>
    <r>
      <rPr>
        <sz val="12"/>
        <rFont val="Times New Roman"/>
        <family val="1"/>
      </rPr>
      <t>2</t>
    </r>
    <r>
      <rPr>
        <sz val="12"/>
        <rFont val="仿宋"/>
        <family val="3"/>
        <charset val="134"/>
      </rPr>
      <t>分</t>
    </r>
    <phoneticPr fontId="17" type="noConversion"/>
  </si>
  <si>
    <r>
      <rPr>
        <sz val="12"/>
        <rFont val="仿宋"/>
        <family val="3"/>
        <charset val="134"/>
      </rPr>
      <t>内控制度不健全，扣</t>
    </r>
    <r>
      <rPr>
        <sz val="12"/>
        <rFont val="Times New Roman"/>
        <family val="1"/>
      </rPr>
      <t>1</t>
    </r>
    <r>
      <rPr>
        <sz val="12"/>
        <rFont val="仿宋"/>
        <family val="3"/>
        <charset val="134"/>
      </rPr>
      <t>分；
扶助对象档案管理不规范，基药制度补助工作不规范，扣</t>
    </r>
    <r>
      <rPr>
        <sz val="12"/>
        <rFont val="Times New Roman"/>
        <family val="1"/>
      </rPr>
      <t>1</t>
    </r>
    <r>
      <rPr>
        <sz val="12"/>
        <rFont val="仿宋"/>
        <family val="3"/>
        <charset val="134"/>
      </rPr>
      <t>分</t>
    </r>
    <phoneticPr fontId="17" type="noConversion"/>
  </si>
  <si>
    <r>
      <rPr>
        <sz val="12"/>
        <rFont val="仿宋"/>
        <family val="3"/>
        <charset val="134"/>
      </rPr>
      <t>盘点程序未执行，扣</t>
    </r>
    <r>
      <rPr>
        <sz val="12"/>
        <rFont val="Times New Roman"/>
        <family val="1"/>
      </rPr>
      <t>0.5</t>
    </r>
    <r>
      <rPr>
        <sz val="12"/>
        <rFont val="仿宋"/>
        <family val="3"/>
        <charset val="134"/>
      </rPr>
      <t>分</t>
    </r>
    <phoneticPr fontId="17" type="noConversion"/>
  </si>
  <si>
    <r>
      <rPr>
        <sz val="12"/>
        <rFont val="仿宋"/>
        <family val="3"/>
        <charset val="134"/>
      </rPr>
      <t>债权长期未清收，资产账实不符，扣</t>
    </r>
    <r>
      <rPr>
        <sz val="12"/>
        <rFont val="Times New Roman"/>
        <family val="1"/>
      </rPr>
      <t>1</t>
    </r>
    <r>
      <rPr>
        <sz val="12"/>
        <rFont val="仿宋"/>
        <family val="3"/>
        <charset val="134"/>
      </rPr>
      <t>分</t>
    </r>
    <phoneticPr fontId="17" type="noConversion"/>
  </si>
  <si>
    <r>
      <rPr>
        <sz val="12"/>
        <rFont val="仿宋"/>
        <family val="3"/>
        <charset val="134"/>
      </rPr>
      <t>健康档案建档率目标未完成，扣</t>
    </r>
    <r>
      <rPr>
        <sz val="12"/>
        <rFont val="Times New Roman"/>
        <family val="1"/>
      </rPr>
      <t>1</t>
    </r>
    <r>
      <rPr>
        <sz val="12"/>
        <rFont val="仿宋"/>
        <family val="3"/>
        <charset val="134"/>
      </rPr>
      <t>分</t>
    </r>
    <phoneticPr fontId="17" type="noConversion"/>
  </si>
  <si>
    <r>
      <rPr>
        <sz val="12"/>
        <rFont val="仿宋"/>
        <family val="3"/>
        <charset val="134"/>
      </rPr>
      <t>部分居民健康档案质量不高，扣</t>
    </r>
    <r>
      <rPr>
        <sz val="12"/>
        <rFont val="Times New Roman"/>
        <family val="1"/>
      </rPr>
      <t>1</t>
    </r>
    <r>
      <rPr>
        <sz val="12"/>
        <rFont val="仿宋"/>
        <family val="3"/>
        <charset val="134"/>
      </rPr>
      <t>分</t>
    </r>
    <phoneticPr fontId="17" type="noConversion"/>
  </si>
  <si>
    <r>
      <rPr>
        <sz val="12"/>
        <rFont val="仿宋"/>
        <family val="3"/>
        <charset val="134"/>
      </rPr>
      <t>医防融合未落实到位，基本公共卫生服务群众知晓率偏低，公共卫生服务效益未完成实现，扣</t>
    </r>
    <r>
      <rPr>
        <sz val="12"/>
        <rFont val="Times New Roman"/>
        <family val="1"/>
      </rPr>
      <t>1</t>
    </r>
    <r>
      <rPr>
        <sz val="12"/>
        <rFont val="仿宋"/>
        <family val="3"/>
        <charset val="134"/>
      </rPr>
      <t>分；
村卫生室医疗处方合规率不高，基层医疗服务质量需改善
，扣</t>
    </r>
    <r>
      <rPr>
        <sz val="12"/>
        <rFont val="Times New Roman"/>
        <family val="1"/>
      </rPr>
      <t>1</t>
    </r>
    <r>
      <rPr>
        <sz val="12"/>
        <rFont val="仿宋"/>
        <family val="3"/>
        <charset val="134"/>
      </rPr>
      <t>分</t>
    </r>
    <phoneticPr fontId="17" type="noConversion"/>
  </si>
  <si>
    <r>
      <rPr>
        <sz val="12"/>
        <rFont val="仿宋"/>
        <family val="3"/>
        <charset val="134"/>
      </rPr>
      <t>社会公众满意度</t>
    </r>
    <r>
      <rPr>
        <sz val="12"/>
        <rFont val="Times New Roman"/>
        <family val="1"/>
      </rPr>
      <t>86.02%</t>
    </r>
    <r>
      <rPr>
        <sz val="12"/>
        <rFont val="仿宋"/>
        <family val="3"/>
        <charset val="134"/>
      </rPr>
      <t>，扣</t>
    </r>
    <r>
      <rPr>
        <sz val="12"/>
        <rFont val="Times New Roman"/>
        <family val="1"/>
      </rPr>
      <t>1</t>
    </r>
    <r>
      <rPr>
        <sz val="12"/>
        <rFont val="仿宋"/>
        <family val="3"/>
        <charset val="134"/>
      </rPr>
      <t>分</t>
    </r>
    <phoneticPr fontId="17" type="noConversion"/>
  </si>
  <si>
    <r>
      <rPr>
        <sz val="12"/>
        <rFont val="仿宋"/>
        <family val="3"/>
        <charset val="134"/>
      </rPr>
      <t>会计监督未落实，审批程序不到位，扣</t>
    </r>
    <r>
      <rPr>
        <sz val="12"/>
        <rFont val="Times New Roman"/>
        <family val="1"/>
      </rPr>
      <t>1</t>
    </r>
    <r>
      <rPr>
        <sz val="12"/>
        <rFont val="仿宋"/>
        <family val="3"/>
        <charset val="134"/>
      </rPr>
      <t>分；</t>
    </r>
    <r>
      <rPr>
        <sz val="12"/>
        <rFont val="仿宋"/>
        <family val="3"/>
        <charset val="134"/>
      </rPr>
      <t xml:space="preserve">
电子卖场采购执行不严，扣</t>
    </r>
    <r>
      <rPr>
        <sz val="12"/>
        <rFont val="Times New Roman"/>
        <family val="1"/>
      </rPr>
      <t>1</t>
    </r>
    <r>
      <rPr>
        <sz val="12"/>
        <rFont val="仿宋"/>
        <family val="3"/>
        <charset val="134"/>
      </rPr>
      <t>分</t>
    </r>
    <phoneticPr fontId="17" type="noConversion"/>
  </si>
  <si>
    <r>
      <rPr>
        <sz val="12"/>
        <rFont val="仿宋"/>
        <family val="3"/>
        <charset val="134"/>
      </rPr>
      <t>重点工作办结率</t>
    </r>
    <r>
      <rPr>
        <sz val="12"/>
        <rFont val="Times New Roman"/>
        <family val="1"/>
      </rPr>
      <t>100%</t>
    </r>
    <r>
      <rPr>
        <sz val="12"/>
        <rFont val="仿宋"/>
        <family val="3"/>
        <charset val="134"/>
      </rPr>
      <t>计</t>
    </r>
    <r>
      <rPr>
        <sz val="12"/>
        <rFont val="Times New Roman"/>
        <family val="1"/>
      </rPr>
      <t>4</t>
    </r>
    <r>
      <rPr>
        <sz val="12"/>
        <rFont val="仿宋"/>
        <family val="3"/>
        <charset val="134"/>
      </rPr>
      <t>分；</t>
    </r>
    <r>
      <rPr>
        <sz val="12"/>
        <rFont val="Times New Roman"/>
        <family val="1"/>
      </rPr>
      <t>90%</t>
    </r>
    <r>
      <rPr>
        <sz val="12"/>
        <rFont val="仿宋"/>
        <family val="3"/>
        <charset val="134"/>
      </rPr>
      <t>（含）</t>
    </r>
    <r>
      <rPr>
        <sz val="12"/>
        <rFont val="Times New Roman"/>
        <family val="1"/>
      </rPr>
      <t>-100%</t>
    </r>
    <r>
      <rPr>
        <sz val="12"/>
        <rFont val="仿宋"/>
        <family val="3"/>
        <charset val="134"/>
      </rPr>
      <t>计</t>
    </r>
    <r>
      <rPr>
        <sz val="12"/>
        <rFont val="Times New Roman"/>
        <family val="1"/>
      </rPr>
      <t>3</t>
    </r>
    <r>
      <rPr>
        <sz val="12"/>
        <rFont val="仿宋"/>
        <family val="3"/>
        <charset val="134"/>
      </rPr>
      <t>分</t>
    </r>
    <r>
      <rPr>
        <sz val="12"/>
        <rFont val="Times New Roman"/>
        <family val="1"/>
      </rPr>
      <t>,80%</t>
    </r>
    <r>
      <rPr>
        <sz val="12"/>
        <rFont val="仿宋"/>
        <family val="3"/>
        <charset val="134"/>
      </rPr>
      <t>（含）</t>
    </r>
    <r>
      <rPr>
        <sz val="12"/>
        <rFont val="Times New Roman"/>
        <family val="1"/>
      </rPr>
      <t>-90%</t>
    </r>
    <r>
      <rPr>
        <sz val="12"/>
        <rFont val="仿宋"/>
        <family val="3"/>
        <charset val="134"/>
      </rPr>
      <t>计</t>
    </r>
    <r>
      <rPr>
        <sz val="12"/>
        <rFont val="Times New Roman"/>
        <family val="1"/>
      </rPr>
      <t>2</t>
    </r>
    <r>
      <rPr>
        <sz val="12"/>
        <rFont val="仿宋"/>
        <family val="3"/>
        <charset val="134"/>
      </rPr>
      <t>分；</t>
    </r>
    <r>
      <rPr>
        <sz val="12"/>
        <rFont val="Times New Roman"/>
        <family val="1"/>
      </rPr>
      <t>70%</t>
    </r>
    <r>
      <rPr>
        <sz val="12"/>
        <rFont val="仿宋"/>
        <family val="3"/>
        <charset val="134"/>
      </rPr>
      <t>（含）</t>
    </r>
    <r>
      <rPr>
        <sz val="12"/>
        <rFont val="Times New Roman"/>
        <family val="1"/>
      </rPr>
      <t>-80%</t>
    </r>
    <r>
      <rPr>
        <sz val="12"/>
        <rFont val="仿宋"/>
        <family val="3"/>
        <charset val="134"/>
      </rPr>
      <t>计</t>
    </r>
    <r>
      <rPr>
        <sz val="12"/>
        <rFont val="Times New Roman"/>
        <family val="1"/>
      </rPr>
      <t>1</t>
    </r>
    <r>
      <rPr>
        <sz val="12"/>
        <rFont val="仿宋"/>
        <family val="3"/>
        <charset val="134"/>
      </rPr>
      <t>分</t>
    </r>
    <r>
      <rPr>
        <sz val="12"/>
        <rFont val="Times New Roman"/>
        <family val="1"/>
      </rPr>
      <t>,70%</t>
    </r>
    <r>
      <rPr>
        <sz val="12"/>
        <rFont val="仿宋"/>
        <family val="3"/>
        <charset val="134"/>
      </rPr>
      <t>以下</t>
    </r>
    <r>
      <rPr>
        <sz val="12"/>
        <rFont val="Times New Roman"/>
        <family val="1"/>
      </rPr>
      <t>0</t>
    </r>
    <r>
      <rPr>
        <sz val="12"/>
        <rFont val="仿宋"/>
        <family val="3"/>
        <charset val="134"/>
      </rPr>
      <t>分。</t>
    </r>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</si>
</sst>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76" formatCode="#,##0.00_ "/>
    <numFmt numFmtId="177" formatCode="_ * #,##0_ ;_ * \-#,##0_ ;_ * &quot;-&quot;??_ ;_ @_ "/>
    <numFmt numFmtId="178" formatCode="_ * #,##0.000000_ ;_ * \-#,##0.000000_ ;_ * &quot;-&quot;??_ ;_ @_ "/>
    <numFmt numFmtId="179" formatCode="_ * #,##0.0000_ ;_ * \-#,##0.0000_ ;_ * &quot;-&quot;??_ ;_ @_ "/>
    <numFmt numFmtId="180" formatCode="_ * #,##0.00000_ ;_ * \-#,##0.00000_ ;_ * &quot;-&quot;??_ ;_ @_ "/>
    <numFmt numFmtId="181" formatCode="0.0%"/>
  </numFmts>
  <fonts count="40">
    <font>
      <sz val="11"/>
      <color theme="1"/>
      <name val="宋体"/>
      <charset val="134"/>
      <scheme val="minor"/>
    </font>
    <font>
      <sz val="11"/>
      <color theme="1"/>
      <name val="仿宋"/>
      <family val="3"/>
      <charset val="134"/>
    </font>
    <font>
      <sz val="12"/>
      <color theme="1"/>
      <name val="仿宋"/>
      <family val="3"/>
      <charset val="134"/>
    </font>
    <font>
      <sz val="12"/>
      <color theme="1"/>
      <name val="Times New Roman"/>
      <family val="1"/>
    </font>
    <font>
      <b/>
      <sz val="12"/>
      <color theme="1"/>
      <name val="Times New Roman"/>
      <family val="1"/>
    </font>
    <font>
      <b/>
      <sz val="12"/>
      <color indexed="8"/>
      <name val="Times New Roman"/>
      <family val="1"/>
    </font>
    <font>
      <sz val="12"/>
      <color indexed="8"/>
      <name val="Times New Roman"/>
      <family val="1"/>
    </font>
    <font>
      <sz val="12"/>
      <name val="仿宋"/>
      <family val="3"/>
      <charset val="134"/>
    </font>
    <font>
      <sz val="12"/>
      <color indexed="8"/>
      <name val="黑体"/>
      <family val="3"/>
      <charset val="134"/>
    </font>
    <font>
      <sz val="12"/>
      <color indexed="8"/>
      <name val="仿宋"/>
      <family val="3"/>
      <charset val="134"/>
    </font>
    <font>
      <sz val="12"/>
      <name val="黑体"/>
      <family val="3"/>
      <charset val="134"/>
    </font>
    <font>
      <sz val="12"/>
      <name val="Times New Roman"/>
      <family val="1"/>
    </font>
    <font>
      <sz val="11"/>
      <color theme="1"/>
      <name val="宋体"/>
      <family val="3"/>
      <charset val="134"/>
      <scheme val="minor"/>
    </font>
    <font>
      <sz val="11"/>
      <color indexed="8"/>
      <name val="宋体"/>
      <family val="3"/>
      <charset val="134"/>
    </font>
    <font>
      <sz val="11"/>
      <name val="宋体"/>
      <family val="3"/>
      <charset val="134"/>
    </font>
    <font>
      <sz val="12"/>
      <name val="宋体"/>
      <family val="3"/>
      <charset val="134"/>
    </font>
    <font>
      <sz val="12"/>
      <color theme="1"/>
      <name val="黑体"/>
      <family val="3"/>
      <charset val="134"/>
    </font>
    <font>
      <sz val="9"/>
      <name val="宋体"/>
      <family val="3"/>
      <charset val="134"/>
      <scheme val="minor"/>
    </font>
    <font>
      <sz val="9"/>
      <name val="宋体"/>
      <family val="3"/>
      <charset val="134"/>
      <scheme val="minor"/>
    </font>
    <font>
      <sz val="24"/>
      <color indexed="8"/>
      <name val="方正小标宋简体"/>
      <family val="4"/>
      <charset val="134"/>
    </font>
    <font>
      <sz val="18"/>
      <color indexed="8"/>
      <name val="Times New Roman"/>
      <family val="1"/>
    </font>
    <font>
      <sz val="18"/>
      <color indexed="8"/>
      <name val="方正小标宋_GBK"/>
      <family val="3"/>
      <charset val="134"/>
    </font>
    <font>
      <sz val="24"/>
      <name val="方正小标宋_GBK"/>
      <family val="3"/>
      <charset val="134"/>
    </font>
    <font>
      <sz val="24"/>
      <name val="Times New Roman"/>
      <family val="1"/>
    </font>
    <font>
      <sz val="18"/>
      <color theme="1"/>
      <name val="方正小标宋简体"/>
      <family val="4"/>
      <charset val="134"/>
    </font>
    <font>
      <sz val="18"/>
      <color theme="1"/>
      <name val="Times New Roman"/>
      <family val="1"/>
    </font>
    <font>
      <sz val="12"/>
      <color theme="1"/>
      <name val="宋体"/>
      <family val="3"/>
      <charset val="134"/>
    </font>
    <font>
      <sz val="11"/>
      <name val="仿宋"/>
      <family val="3"/>
      <charset val="134"/>
    </font>
    <font>
      <sz val="9"/>
      <name val="宋体"/>
      <family val="2"/>
      <charset val="134"/>
      <scheme val="minor"/>
    </font>
    <font>
      <sz val="12"/>
      <color rgb="FFFF0000"/>
      <name val="仿宋"/>
      <family val="3"/>
      <charset val="134"/>
    </font>
    <font>
      <sz val="12"/>
      <color rgb="FFFF0000"/>
      <name val="Times New Roman"/>
      <family val="1"/>
    </font>
    <font>
      <sz val="12"/>
      <color rgb="FFFF0000"/>
      <name val="宋体"/>
      <family val="3"/>
      <charset val="134"/>
    </font>
    <font>
      <sz val="20"/>
      <color indexed="8"/>
      <name val="Times New Roman"/>
      <family val="1"/>
    </font>
    <font>
      <sz val="20"/>
      <color indexed="8"/>
      <name val="方正小标宋简体"/>
      <family val="4"/>
      <charset val="134"/>
    </font>
    <font>
      <sz val="9"/>
      <name val="宋体"/>
      <family val="3"/>
      <charset val="134"/>
      <scheme val="minor"/>
    </font>
    <font>
      <sz val="12"/>
      <color rgb="FF00B050"/>
      <name val="Times New Roman"/>
      <family val="1"/>
    </font>
    <font>
      <sz val="9"/>
      <name val="宋体"/>
      <charset val="134"/>
      <scheme val="minor"/>
    </font>
    <font>
      <sz val="12"/>
      <color theme="1"/>
      <name val="仿宋_GB2312"/>
      <family val="3"/>
      <charset val="134"/>
    </font>
    <font>
      <sz val="12"/>
      <color rgb="FFFF0000"/>
      <name val="黑体"/>
      <family val="3"/>
      <charset val="134"/>
    </font>
    <font>
      <sz val="12"/>
      <color rgb="FFFF0000"/>
      <name val="仿宋_GB2312"/>
      <family val="3"/>
      <charset val="134"/>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s>
  <cellStyleXfs count="12">
    <xf numFmtId="0" fontId="0" fillId="0" borderId="0">
      <alignment vertical="center"/>
    </xf>
    <xf numFmtId="43"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2"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43" fontId="13" fillId="0" borderId="0" applyFont="0" applyFill="0" applyBorder="0" applyAlignment="0" applyProtection="0">
      <alignment vertical="center"/>
    </xf>
    <xf numFmtId="0" fontId="15" fillId="0" borderId="0">
      <alignment vertical="center"/>
    </xf>
    <xf numFmtId="0" fontId="15" fillId="0" borderId="0">
      <alignment vertical="center"/>
    </xf>
  </cellStyleXfs>
  <cellXfs count="276">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43" fontId="1" fillId="0" borderId="1" xfId="1" applyFont="1" applyBorder="1" applyAlignment="1">
      <alignment horizontal="center" vertical="center"/>
    </xf>
    <xf numFmtId="43" fontId="0" fillId="0" borderId="0" xfId="1" applyFont="1">
      <alignment vertical="center"/>
    </xf>
    <xf numFmtId="4" fontId="0" fillId="0" borderId="0" xfId="0" applyNumberFormat="1">
      <alignment vertical="center"/>
    </xf>
    <xf numFmtId="0" fontId="2" fillId="0" borderId="1" xfId="0" applyFont="1" applyBorder="1" applyAlignment="1">
      <alignment horizontal="center" vertical="center" wrapText="1"/>
    </xf>
    <xf numFmtId="43" fontId="3" fillId="0" borderId="1" xfId="1" applyFont="1" applyBorder="1" applyAlignment="1">
      <alignment horizontal="right" vertical="center" wrapText="1"/>
    </xf>
    <xf numFmtId="43" fontId="2" fillId="0" borderId="1" xfId="1" applyFont="1" applyBorder="1" applyAlignment="1">
      <alignment horizontal="right" vertical="center" wrapText="1"/>
    </xf>
    <xf numFmtId="10" fontId="2" fillId="0" borderId="1" xfId="0" applyNumberFormat="1" applyFont="1" applyBorder="1" applyAlignment="1">
      <alignment horizontal="right" vertical="center" wrapText="1"/>
    </xf>
    <xf numFmtId="43" fontId="2" fillId="0" borderId="1" xfId="0" applyNumberFormat="1" applyFont="1" applyBorder="1" applyAlignment="1">
      <alignment horizontal="right" vertical="center" wrapText="1"/>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43" fontId="3" fillId="0" borderId="0" xfId="1" applyFont="1" applyBorder="1" applyAlignment="1">
      <alignment horizontal="right" vertical="center" wrapText="1"/>
    </xf>
    <xf numFmtId="43" fontId="2" fillId="0" borderId="0" xfId="0" applyNumberFormat="1" applyFont="1" applyAlignment="1">
      <alignment horizontal="right" vertical="center" wrapText="1"/>
    </xf>
    <xf numFmtId="10" fontId="2" fillId="0" borderId="0" xfId="0" applyNumberFormat="1" applyFont="1" applyAlignment="1">
      <alignment horizontal="right" vertical="center" wrapText="1"/>
    </xf>
    <xf numFmtId="0" fontId="3" fillId="0" borderId="1" xfId="0" applyFont="1" applyBorder="1" applyAlignment="1">
      <alignment horizontal="center" vertical="center" wrapText="1"/>
    </xf>
    <xf numFmtId="43" fontId="3" fillId="0" borderId="1" xfId="0" applyNumberFormat="1" applyFont="1" applyBorder="1" applyAlignment="1">
      <alignment horizontal="right" vertical="center" wrapText="1"/>
    </xf>
    <xf numFmtId="10"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43" fontId="0" fillId="0" borderId="0" xfId="0" applyNumberFormat="1">
      <alignment vertical="center"/>
    </xf>
    <xf numFmtId="176"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43" fontId="2" fillId="0" borderId="0" xfId="1" applyFont="1" applyBorder="1" applyAlignment="1">
      <alignment horizontal="right" vertical="center" wrapText="1"/>
    </xf>
    <xf numFmtId="10" fontId="3" fillId="0" borderId="1" xfId="2" applyNumberFormat="1" applyFont="1" applyBorder="1" applyAlignment="1">
      <alignment horizontal="right" vertical="center" wrapText="1"/>
    </xf>
    <xf numFmtId="177" fontId="5" fillId="4" borderId="3" xfId="1" applyNumberFormat="1" applyFont="1" applyFill="1" applyBorder="1" applyAlignment="1">
      <alignment horizontal="right" vertical="center" wrapText="1"/>
    </xf>
    <xf numFmtId="10" fontId="5" fillId="4" borderId="3" xfId="4" applyNumberFormat="1" applyFont="1" applyFill="1" applyBorder="1" applyAlignment="1">
      <alignment horizontal="right" vertical="center" wrapText="1"/>
    </xf>
    <xf numFmtId="0" fontId="7" fillId="4" borderId="0" xfId="0" applyFont="1" applyFill="1">
      <alignment vertical="center"/>
    </xf>
    <xf numFmtId="0" fontId="2" fillId="4" borderId="0" xfId="0" applyFont="1" applyFill="1">
      <alignment vertical="center"/>
    </xf>
    <xf numFmtId="43" fontId="2" fillId="4" borderId="0" xfId="1" applyFont="1" applyFill="1">
      <alignment vertical="center"/>
    </xf>
    <xf numFmtId="0" fontId="10" fillId="4" borderId="1" xfId="0" applyFont="1" applyFill="1" applyBorder="1" applyAlignment="1">
      <alignment horizontal="center" vertical="center" wrapText="1"/>
    </xf>
    <xf numFmtId="43" fontId="10" fillId="4" borderId="1" xfId="1" applyFont="1" applyFill="1" applyBorder="1" applyAlignment="1">
      <alignment horizontal="center" vertical="center" wrapText="1"/>
    </xf>
    <xf numFmtId="10" fontId="2" fillId="4" borderId="0" xfId="2" applyNumberFormat="1" applyFont="1" applyFill="1">
      <alignment vertical="center"/>
    </xf>
    <xf numFmtId="43" fontId="2" fillId="4" borderId="0" xfId="0" applyNumberFormat="1" applyFont="1" applyFill="1">
      <alignment vertical="center"/>
    </xf>
    <xf numFmtId="0" fontId="6" fillId="0" borderId="1" xfId="7" applyFont="1" applyBorder="1" applyAlignment="1">
      <alignment horizontal="center" vertical="center"/>
    </xf>
    <xf numFmtId="0" fontId="3" fillId="4" borderId="0" xfId="4" applyFont="1" applyFill="1">
      <alignment vertical="center"/>
    </xf>
    <xf numFmtId="0" fontId="4" fillId="4" borderId="0" xfId="4" applyFont="1" applyFill="1">
      <alignment vertical="center"/>
    </xf>
    <xf numFmtId="0" fontId="5" fillId="4" borderId="3" xfId="4" applyFont="1" applyFill="1" applyBorder="1" applyAlignment="1">
      <alignment horizontal="center" vertical="center" wrapText="1"/>
    </xf>
    <xf numFmtId="0" fontId="5" fillId="4" borderId="0" xfId="4" applyFont="1" applyFill="1">
      <alignment vertical="center"/>
    </xf>
    <xf numFmtId="0" fontId="6" fillId="4" borderId="1" xfId="4" applyFont="1" applyFill="1" applyBorder="1" applyAlignment="1">
      <alignment horizontal="left" vertical="center" wrapText="1"/>
    </xf>
    <xf numFmtId="43" fontId="5" fillId="4" borderId="0" xfId="4" applyNumberFormat="1" applyFont="1" applyFill="1">
      <alignment vertical="center"/>
    </xf>
    <xf numFmtId="0" fontId="5" fillId="4" borderId="3" xfId="4" applyFont="1" applyFill="1" applyBorder="1" applyAlignment="1">
      <alignment horizontal="left" vertical="center" wrapText="1"/>
    </xf>
    <xf numFmtId="43" fontId="5" fillId="4" borderId="3" xfId="1" applyFont="1" applyFill="1" applyBorder="1" applyAlignment="1">
      <alignment horizontal="center" vertical="center" wrapText="1"/>
    </xf>
    <xf numFmtId="43" fontId="4" fillId="4" borderId="3" xfId="1" applyFont="1" applyFill="1" applyBorder="1" applyAlignment="1">
      <alignment horizontal="center" vertical="center" wrapText="1"/>
    </xf>
    <xf numFmtId="10" fontId="4" fillId="4" borderId="3" xfId="2" applyNumberFormat="1" applyFont="1" applyFill="1" applyBorder="1" applyAlignment="1">
      <alignment horizontal="right" vertical="center" wrapText="1"/>
    </xf>
    <xf numFmtId="49" fontId="6" fillId="4" borderId="1" xfId="4" applyNumberFormat="1" applyFont="1" applyFill="1" applyBorder="1" applyAlignment="1">
      <alignment horizontal="center" vertical="center" wrapText="1"/>
    </xf>
    <xf numFmtId="0" fontId="6" fillId="4" borderId="1" xfId="9" applyNumberFormat="1" applyFont="1" applyFill="1" applyBorder="1" applyAlignment="1">
      <alignment horizontal="right" vertical="center"/>
    </xf>
    <xf numFmtId="49" fontId="3" fillId="4" borderId="1" xfId="4"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6" fillId="4" borderId="1" xfId="4" applyFont="1" applyFill="1" applyBorder="1" applyAlignment="1">
      <alignment horizontal="center" vertical="center" wrapText="1"/>
    </xf>
    <xf numFmtId="0" fontId="9" fillId="4" borderId="0" xfId="7" applyFont="1" applyFill="1" applyAlignment="1">
      <alignment horizontal="left" vertical="center"/>
    </xf>
    <xf numFmtId="0" fontId="9" fillId="4" borderId="0" xfId="7" applyFont="1" applyFill="1" applyAlignment="1">
      <alignment horizontal="center" vertical="center"/>
    </xf>
    <xf numFmtId="43" fontId="7" fillId="4" borderId="0" xfId="0" applyNumberFormat="1" applyFont="1" applyFill="1">
      <alignment vertical="center"/>
    </xf>
    <xf numFmtId="43" fontId="6" fillId="0" borderId="0" xfId="9" applyFont="1" applyAlignment="1">
      <alignment horizontal="center" vertical="center"/>
    </xf>
    <xf numFmtId="0" fontId="6" fillId="0" borderId="0" xfId="7" applyFont="1" applyAlignment="1">
      <alignment horizontal="center" vertical="center"/>
    </xf>
    <xf numFmtId="0" fontId="6" fillId="0" borderId="0" xfId="7" applyFont="1" applyAlignment="1">
      <alignment horizontal="center" vertical="center" wrapText="1"/>
    </xf>
    <xf numFmtId="43" fontId="6" fillId="0" borderId="0" xfId="9" applyFont="1" applyFill="1" applyAlignment="1">
      <alignment horizontal="center" vertical="center"/>
    </xf>
    <xf numFmtId="0" fontId="6" fillId="0" borderId="0" xfId="7" applyFont="1">
      <alignment vertical="center"/>
    </xf>
    <xf numFmtId="0" fontId="6" fillId="0" borderId="0" xfId="7" applyFont="1" applyAlignment="1">
      <alignment vertical="center" wrapText="1"/>
    </xf>
    <xf numFmtId="0" fontId="6" fillId="0" borderId="1" xfId="7" applyFont="1" applyBorder="1" applyAlignment="1">
      <alignment horizontal="left" vertical="center" wrapText="1"/>
    </xf>
    <xf numFmtId="43" fontId="6" fillId="0" borderId="0" xfId="7" applyNumberFormat="1" applyFont="1">
      <alignment vertical="center"/>
    </xf>
    <xf numFmtId="0" fontId="6" fillId="0" borderId="0" xfId="7" applyFont="1" applyAlignment="1">
      <alignment horizontal="left" vertical="center" wrapText="1"/>
    </xf>
    <xf numFmtId="0" fontId="6" fillId="0" borderId="1" xfId="7" applyFont="1" applyBorder="1" applyAlignment="1">
      <alignment horizontal="center" vertical="center" wrapText="1"/>
    </xf>
    <xf numFmtId="0" fontId="6" fillId="5" borderId="1" xfId="7" applyFont="1" applyFill="1" applyBorder="1" applyAlignment="1">
      <alignment horizontal="left" vertical="center" wrapText="1"/>
    </xf>
    <xf numFmtId="10" fontId="6" fillId="0" borderId="0" xfId="2" applyNumberFormat="1" applyFont="1">
      <alignment vertical="center"/>
    </xf>
    <xf numFmtId="0" fontId="6" fillId="5" borderId="0" xfId="7" applyFont="1" applyFill="1" applyAlignment="1">
      <alignment horizontal="center" vertical="center" wrapText="1"/>
    </xf>
    <xf numFmtId="43" fontId="6" fillId="5" borderId="0" xfId="9" applyFont="1" applyFill="1" applyAlignment="1">
      <alignment horizontal="center" vertical="center"/>
    </xf>
    <xf numFmtId="10" fontId="6" fillId="0" borderId="0" xfId="2" applyNumberFormat="1" applyFont="1" applyFill="1" applyAlignment="1">
      <alignment horizontal="center" vertical="center"/>
    </xf>
    <xf numFmtId="179" fontId="6" fillId="0" borderId="0" xfId="9" applyNumberFormat="1" applyFont="1" applyAlignment="1">
      <alignment horizontal="center" vertical="center"/>
    </xf>
    <xf numFmtId="43" fontId="6" fillId="0" borderId="0" xfId="7" applyNumberFormat="1" applyFont="1" applyAlignment="1">
      <alignment horizontal="center" vertical="center" wrapText="1"/>
    </xf>
    <xf numFmtId="43" fontId="6" fillId="0" borderId="0" xfId="2" applyNumberFormat="1" applyFont="1" applyAlignment="1">
      <alignment horizontal="center" vertical="center"/>
    </xf>
    <xf numFmtId="10" fontId="6" fillId="0" borderId="0" xfId="2" applyNumberFormat="1" applyFont="1" applyAlignment="1">
      <alignment horizontal="center" vertical="center"/>
    </xf>
    <xf numFmtId="43" fontId="6" fillId="0" borderId="0" xfId="9" applyFont="1" applyAlignment="1">
      <alignment horizontal="center" vertical="center" wrapText="1"/>
    </xf>
    <xf numFmtId="180" fontId="6" fillId="0" borderId="0" xfId="9" applyNumberFormat="1" applyFont="1" applyAlignment="1">
      <alignment horizontal="center" vertical="center"/>
    </xf>
    <xf numFmtId="178" fontId="6" fillId="0" borderId="0" xfId="9" applyNumberFormat="1" applyFont="1" applyAlignment="1">
      <alignment horizontal="center" vertical="center"/>
    </xf>
    <xf numFmtId="49" fontId="6" fillId="0" borderId="1" xfId="9" applyNumberFormat="1" applyFont="1" applyBorder="1" applyAlignment="1">
      <alignment horizontal="center" vertical="center" wrapText="1"/>
    </xf>
    <xf numFmtId="49" fontId="6" fillId="0" borderId="1" xfId="9"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49" fontId="11" fillId="4" borderId="1" xfId="0" applyNumberFormat="1" applyFont="1" applyFill="1" applyBorder="1" applyAlignment="1">
      <alignment horizontal="center" vertical="center" wrapText="1"/>
    </xf>
    <xf numFmtId="0" fontId="6" fillId="4" borderId="0" xfId="7" applyFont="1" applyFill="1" applyAlignment="1">
      <alignment horizontal="left" vertical="center"/>
    </xf>
    <xf numFmtId="0" fontId="6" fillId="4" borderId="2" xfId="4" applyFont="1" applyFill="1" applyBorder="1" applyAlignment="1">
      <alignment horizontal="left" vertical="center" wrapText="1"/>
    </xf>
    <xf numFmtId="0" fontId="9" fillId="4" borderId="1" xfId="7" applyFont="1" applyFill="1" applyBorder="1" applyAlignment="1">
      <alignment horizontal="left" vertical="center" wrapText="1"/>
    </xf>
    <xf numFmtId="43" fontId="9" fillId="4" borderId="0" xfId="1" applyFont="1" applyFill="1" applyAlignment="1">
      <alignment horizontal="center" vertical="center"/>
    </xf>
    <xf numFmtId="43" fontId="7" fillId="4" borderId="0" xfId="1" applyFont="1" applyFill="1">
      <alignment vertical="center"/>
    </xf>
    <xf numFmtId="0" fontId="6" fillId="0" borderId="7" xfId="7" applyFont="1" applyBorder="1" applyAlignment="1">
      <alignment horizontal="center" vertical="center"/>
    </xf>
    <xf numFmtId="0" fontId="9" fillId="0" borderId="1" xfId="7" applyFont="1" applyBorder="1" applyAlignment="1">
      <alignment horizontal="left" vertical="center" wrapText="1"/>
    </xf>
    <xf numFmtId="0" fontId="11" fillId="0" borderId="0" xfId="11" applyFont="1">
      <alignment vertical="center"/>
    </xf>
    <xf numFmtId="49" fontId="11" fillId="0" borderId="1" xfId="11" applyNumberFormat="1" applyFont="1" applyBorder="1" applyAlignment="1">
      <alignment horizontal="center" vertical="center"/>
    </xf>
    <xf numFmtId="49" fontId="11" fillId="0" borderId="0" xfId="11" applyNumberFormat="1" applyFont="1">
      <alignment vertical="center"/>
    </xf>
    <xf numFmtId="49" fontId="11" fillId="0" borderId="1" xfId="11" applyNumberFormat="1" applyFont="1" applyBorder="1" applyAlignment="1">
      <alignment vertical="center" wrapText="1"/>
    </xf>
    <xf numFmtId="0" fontId="11" fillId="0" borderId="1" xfId="11" applyFont="1" applyBorder="1">
      <alignment vertical="center"/>
    </xf>
    <xf numFmtId="49" fontId="11" fillId="0" borderId="1" xfId="11" applyNumberFormat="1" applyFont="1" applyBorder="1" applyAlignment="1">
      <alignment horizontal="left" vertical="center" wrapText="1"/>
    </xf>
    <xf numFmtId="49" fontId="11" fillId="0" borderId="1" xfId="11" applyNumberFormat="1" applyFont="1" applyBorder="1" applyAlignment="1">
      <alignment horizontal="justify" vertical="center"/>
    </xf>
    <xf numFmtId="49" fontId="6" fillId="0" borderId="1" xfId="11" applyNumberFormat="1" applyFont="1" applyBorder="1" applyAlignment="1">
      <alignment horizontal="center" vertical="center" wrapText="1"/>
    </xf>
    <xf numFmtId="0" fontId="11" fillId="0" borderId="1" xfId="11" applyFont="1" applyBorder="1" applyAlignment="1">
      <alignment horizontal="center" vertical="center"/>
    </xf>
    <xf numFmtId="0" fontId="11" fillId="0" borderId="1" xfId="11" applyFont="1" applyBorder="1" applyAlignment="1">
      <alignment vertical="center" wrapText="1"/>
    </xf>
    <xf numFmtId="0" fontId="11" fillId="0" borderId="0" xfId="11" applyFont="1" applyAlignment="1">
      <alignment vertical="center" textRotation="255"/>
    </xf>
    <xf numFmtId="0" fontId="11" fillId="0" borderId="0" xfId="11" applyFont="1" applyAlignment="1">
      <alignment horizontal="center" vertical="center"/>
    </xf>
    <xf numFmtId="2" fontId="11" fillId="0" borderId="1" xfId="11" applyNumberFormat="1" applyFont="1" applyBorder="1" applyAlignment="1">
      <alignment horizontal="center" vertical="center"/>
    </xf>
    <xf numFmtId="10" fontId="11" fillId="0" borderId="0" xfId="2" applyNumberFormat="1" applyFont="1" applyAlignment="1">
      <alignment vertical="center" wrapText="1"/>
    </xf>
    <xf numFmtId="0" fontId="11" fillId="0" borderId="1" xfId="11" applyFont="1" applyBorder="1" applyAlignment="1">
      <alignment horizontal="center" vertical="center" wrapText="1"/>
    </xf>
    <xf numFmtId="49" fontId="11" fillId="0" borderId="1" xfId="11" applyNumberFormat="1" applyFont="1" applyBorder="1" applyAlignment="1">
      <alignment horizontal="center" vertical="center" wrapText="1"/>
    </xf>
    <xf numFmtId="0" fontId="11" fillId="0" borderId="0" xfId="11" applyFont="1" applyAlignment="1">
      <alignment vertical="center" wrapText="1"/>
    </xf>
    <xf numFmtId="0" fontId="3" fillId="4" borderId="0" xfId="4" applyFont="1" applyFill="1" applyAlignment="1">
      <alignment horizontal="left" vertical="center"/>
    </xf>
    <xf numFmtId="0" fontId="3" fillId="4" borderId="0" xfId="4" applyFont="1" applyFill="1" applyAlignment="1">
      <alignment horizontal="center" vertical="center"/>
    </xf>
    <xf numFmtId="0" fontId="3" fillId="4" borderId="1" xfId="4" applyFont="1" applyFill="1" applyBorder="1" applyAlignment="1">
      <alignment horizontal="center" vertical="center"/>
    </xf>
    <xf numFmtId="0" fontId="11" fillId="4" borderId="1" xfId="4" applyFont="1" applyFill="1" applyBorder="1" applyAlignment="1">
      <alignment horizontal="center" vertical="center"/>
    </xf>
    <xf numFmtId="0" fontId="3" fillId="4" borderId="0" xfId="4" applyFont="1" applyFill="1" applyAlignment="1">
      <alignment horizontal="center" vertical="center" wrapText="1"/>
    </xf>
    <xf numFmtId="0" fontId="3" fillId="4" borderId="1" xfId="4" applyFont="1" applyFill="1" applyBorder="1" applyAlignment="1">
      <alignment horizontal="center" vertical="center" wrapText="1"/>
    </xf>
    <xf numFmtId="0" fontId="3" fillId="4" borderId="0" xfId="4" applyFont="1" applyFill="1" applyAlignment="1">
      <alignment horizontal="left" vertical="center" wrapText="1"/>
    </xf>
    <xf numFmtId="0" fontId="3" fillId="4" borderId="1" xfId="4" applyFont="1" applyFill="1" applyBorder="1" applyAlignment="1">
      <alignment horizontal="left" vertical="center" wrapText="1"/>
    </xf>
    <xf numFmtId="0" fontId="3" fillId="4" borderId="1" xfId="0" applyFont="1" applyFill="1" applyBorder="1" applyAlignment="1">
      <alignment horizontal="left" vertical="center" wrapText="1"/>
    </xf>
    <xf numFmtId="0" fontId="11" fillId="4" borderId="1" xfId="1" applyNumberFormat="1" applyFont="1" applyFill="1" applyBorder="1" applyAlignment="1">
      <alignment horizontal="right" vertical="center" wrapText="1"/>
    </xf>
    <xf numFmtId="0" fontId="2" fillId="4" borderId="1" xfId="4" applyFont="1" applyFill="1" applyBorder="1" applyAlignment="1">
      <alignment horizontal="left" vertical="center" wrapText="1"/>
    </xf>
    <xf numFmtId="0" fontId="26" fillId="4" borderId="1" xfId="4" applyFont="1" applyFill="1" applyBorder="1" applyAlignment="1">
      <alignment horizontal="left" vertical="center" wrapText="1"/>
    </xf>
    <xf numFmtId="0" fontId="2" fillId="4" borderId="1" xfId="0" applyFont="1" applyFill="1" applyBorder="1" applyAlignment="1">
      <alignment horizontal="left" vertical="center" wrapText="1"/>
    </xf>
    <xf numFmtId="0" fontId="27" fillId="3" borderId="1" xfId="0" applyFont="1" applyFill="1" applyBorder="1">
      <alignment vertical="center"/>
    </xf>
    <xf numFmtId="49" fontId="3" fillId="4" borderId="1" xfId="4" applyNumberFormat="1" applyFont="1" applyFill="1" applyBorder="1" applyAlignment="1">
      <alignment horizontal="center" vertical="center"/>
    </xf>
    <xf numFmtId="49" fontId="27" fillId="3"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2" fillId="4" borderId="1" xfId="4" applyNumberFormat="1" applyFont="1" applyFill="1" applyBorder="1" applyAlignment="1">
      <alignment horizontal="center" vertical="center" wrapText="1"/>
    </xf>
    <xf numFmtId="0" fontId="26" fillId="4" borderId="0" xfId="4" applyFont="1" applyFill="1" applyAlignment="1">
      <alignment horizontal="left" vertical="center"/>
    </xf>
    <xf numFmtId="0" fontId="27" fillId="3" borderId="1" xfId="0" applyFont="1" applyFill="1" applyBorder="1" applyAlignment="1">
      <alignment horizontal="left" vertical="center" wrapText="1"/>
    </xf>
    <xf numFmtId="0" fontId="29" fillId="4" borderId="1" xfId="4" applyFont="1" applyFill="1" applyBorder="1" applyAlignment="1">
      <alignment horizontal="left" vertical="center" wrapText="1"/>
    </xf>
    <xf numFmtId="49" fontId="30" fillId="4" borderId="1" xfId="4" applyNumberFormat="1" applyFont="1" applyFill="1" applyBorder="1" applyAlignment="1">
      <alignment horizontal="center" vertical="center"/>
    </xf>
    <xf numFmtId="10" fontId="27" fillId="3" borderId="1" xfId="2" applyNumberFormat="1" applyFont="1" applyFill="1" applyBorder="1" applyAlignment="1">
      <alignment horizontal="center" vertical="center"/>
    </xf>
    <xf numFmtId="10" fontId="3" fillId="4" borderId="1" xfId="2" applyNumberFormat="1" applyFont="1" applyFill="1" applyBorder="1" applyAlignment="1">
      <alignment horizontal="center" vertical="center"/>
    </xf>
    <xf numFmtId="43" fontId="3" fillId="4" borderId="0" xfId="1" applyFont="1" applyFill="1" applyAlignment="1">
      <alignment horizontal="center" vertical="center"/>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10" fontId="27" fillId="0" borderId="1" xfId="0" applyNumberFormat="1" applyFont="1" applyBorder="1" applyAlignment="1">
      <alignment horizontal="center" vertical="center" wrapText="1"/>
    </xf>
    <xf numFmtId="10" fontId="27" fillId="0" borderId="1" xfId="0" applyNumberFormat="1" applyFont="1" applyBorder="1" applyAlignment="1">
      <alignment horizontal="center" vertical="center"/>
    </xf>
    <xf numFmtId="0" fontId="26" fillId="4" borderId="1" xfId="4" applyFont="1" applyFill="1" applyBorder="1" applyAlignment="1">
      <alignment horizontal="center" vertical="center"/>
    </xf>
    <xf numFmtId="9" fontId="27" fillId="0" borderId="1" xfId="0" applyNumberFormat="1" applyFont="1" applyBorder="1" applyAlignment="1">
      <alignment horizontal="center" vertical="center" wrapText="1"/>
    </xf>
    <xf numFmtId="9" fontId="27" fillId="0" borderId="1" xfId="0" applyNumberFormat="1" applyFont="1" applyBorder="1" applyAlignment="1">
      <alignment horizontal="center" vertical="center"/>
    </xf>
    <xf numFmtId="49" fontId="26" fillId="4" borderId="1" xfId="4" applyNumberFormat="1" applyFont="1" applyFill="1" applyBorder="1" applyAlignment="1">
      <alignment horizontal="center" vertical="center"/>
    </xf>
    <xf numFmtId="0" fontId="27" fillId="0" borderId="1" xfId="0" applyFont="1" applyBorder="1" applyAlignment="1">
      <alignment horizontal="center" vertical="center"/>
    </xf>
    <xf numFmtId="0" fontId="27" fillId="0" borderId="1" xfId="0" applyFont="1" applyBorder="1">
      <alignment vertical="center"/>
    </xf>
    <xf numFmtId="49" fontId="27" fillId="0" borderId="1" xfId="0" applyNumberFormat="1" applyFont="1" applyBorder="1" applyAlignment="1">
      <alignment horizontal="center" vertical="center"/>
    </xf>
    <xf numFmtId="0" fontId="27" fillId="3" borderId="1" xfId="0" applyFont="1" applyFill="1" applyBorder="1" applyAlignment="1">
      <alignment horizontal="center" vertical="center" wrapText="1"/>
    </xf>
    <xf numFmtId="10" fontId="27" fillId="0" borderId="1" xfId="2" applyNumberFormat="1" applyFont="1" applyBorder="1" applyAlignment="1">
      <alignment horizontal="center" vertical="center"/>
    </xf>
    <xf numFmtId="49" fontId="30" fillId="4" borderId="1" xfId="0" applyNumberFormat="1" applyFont="1" applyFill="1" applyBorder="1" applyAlignment="1">
      <alignment horizontal="center" vertical="center"/>
    </xf>
    <xf numFmtId="49" fontId="30" fillId="4" borderId="1" xfId="4" applyNumberFormat="1" applyFont="1" applyFill="1" applyBorder="1" applyAlignment="1">
      <alignment horizontal="center" vertical="center" wrapText="1"/>
    </xf>
    <xf numFmtId="43" fontId="6" fillId="5" borderId="1" xfId="1" applyFont="1" applyFill="1" applyBorder="1" applyAlignment="1">
      <alignment horizontal="right" vertical="center"/>
    </xf>
    <xf numFmtId="43" fontId="11" fillId="5" borderId="1" xfId="1" applyFont="1" applyFill="1" applyBorder="1" applyAlignment="1">
      <alignment horizontal="right" vertical="center"/>
    </xf>
    <xf numFmtId="4" fontId="3" fillId="4" borderId="0" xfId="4" applyNumberFormat="1" applyFont="1" applyFill="1">
      <alignment vertical="center"/>
    </xf>
    <xf numFmtId="10" fontId="6" fillId="5" borderId="0" xfId="2" applyNumberFormat="1" applyFont="1" applyFill="1" applyAlignment="1">
      <alignment horizontal="center" vertical="center"/>
    </xf>
    <xf numFmtId="49" fontId="11" fillId="4" borderId="1" xfId="0" applyNumberFormat="1" applyFont="1" applyFill="1" applyBorder="1" applyAlignment="1">
      <alignment horizontal="center" vertical="center"/>
    </xf>
    <xf numFmtId="49" fontId="7" fillId="0" borderId="1" xfId="11" applyNumberFormat="1" applyFont="1" applyBorder="1" applyAlignment="1">
      <alignment vertical="center" wrapText="1"/>
    </xf>
    <xf numFmtId="0" fontId="11" fillId="4" borderId="1" xfId="4" applyFont="1" applyFill="1" applyBorder="1" applyAlignment="1">
      <alignment horizontal="left" vertical="center" wrapText="1"/>
    </xf>
    <xf numFmtId="10" fontId="3" fillId="4" borderId="0" xfId="2" applyNumberFormat="1" applyFont="1" applyFill="1" applyAlignment="1">
      <alignment horizontal="center" vertical="center"/>
    </xf>
    <xf numFmtId="43" fontId="3" fillId="4" borderId="0" xfId="2" applyNumberFormat="1" applyFont="1" applyFill="1" applyAlignment="1">
      <alignment horizontal="center" vertical="center"/>
    </xf>
    <xf numFmtId="43" fontId="11" fillId="4" borderId="1" xfId="1" applyFont="1" applyFill="1" applyBorder="1" applyAlignment="1">
      <alignment horizontal="right" vertical="center" wrapText="1"/>
    </xf>
    <xf numFmtId="43" fontId="11" fillId="4" borderId="1" xfId="1" applyFont="1" applyFill="1" applyBorder="1" applyAlignment="1">
      <alignment horizontal="right" vertical="center" wrapText="1"/>
    </xf>
    <xf numFmtId="43" fontId="6" fillId="4" borderId="1" xfId="1" applyFont="1" applyFill="1" applyBorder="1" applyAlignment="1">
      <alignment horizontal="right" vertical="center"/>
    </xf>
    <xf numFmtId="43" fontId="35" fillId="4" borderId="1" xfId="1" applyFont="1" applyFill="1" applyBorder="1" applyAlignment="1">
      <alignment horizontal="right" vertical="center" wrapText="1"/>
    </xf>
    <xf numFmtId="43" fontId="11" fillId="4" borderId="1" xfId="1" applyFont="1" applyFill="1" applyBorder="1" applyAlignment="1">
      <alignment horizontal="right" vertical="center" wrapText="1"/>
    </xf>
    <xf numFmtId="43" fontId="6" fillId="0" borderId="1" xfId="1" applyFont="1" applyBorder="1" applyAlignment="1">
      <alignment horizontal="right" vertical="center"/>
    </xf>
    <xf numFmtId="43" fontId="6" fillId="0" borderId="1" xfId="1" applyFont="1" applyBorder="1" applyAlignment="1">
      <alignment horizontal="right" vertical="center" wrapText="1"/>
    </xf>
    <xf numFmtId="43" fontId="6" fillId="0" borderId="1" xfId="1" applyFont="1" applyFill="1" applyBorder="1" applyAlignment="1">
      <alignment horizontal="right" vertical="center"/>
    </xf>
    <xf numFmtId="43" fontId="11" fillId="4" borderId="1" xfId="1" applyFont="1" applyFill="1" applyBorder="1" applyAlignment="1">
      <alignment horizontal="right" vertical="center" wrapText="1"/>
    </xf>
    <xf numFmtId="43" fontId="3" fillId="4" borderId="0" xfId="4" applyNumberFormat="1" applyFont="1" applyFill="1">
      <alignment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37" fillId="0" borderId="12" xfId="0" applyFont="1" applyBorder="1" applyAlignment="1">
      <alignment horizontal="left" vertical="center" wrapText="1"/>
    </xf>
    <xf numFmtId="0" fontId="3" fillId="0" borderId="13" xfId="0" applyFont="1" applyBorder="1" applyAlignment="1">
      <alignment horizontal="right" vertical="center" wrapText="1"/>
    </xf>
    <xf numFmtId="0" fontId="37" fillId="0" borderId="13" xfId="0" applyFont="1" applyBorder="1" applyAlignment="1">
      <alignment horizontal="left"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3" fillId="0" borderId="12" xfId="0" applyFont="1" applyBorder="1" applyAlignment="1">
      <alignment horizontal="center" vertical="center" wrapText="1"/>
    </xf>
    <xf numFmtId="10" fontId="3" fillId="0" borderId="13" xfId="0" applyNumberFormat="1" applyFont="1" applyBorder="1" applyAlignment="1">
      <alignment horizontal="right" vertical="center" wrapText="1"/>
    </xf>
    <xf numFmtId="0" fontId="38"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0" fillId="0" borderId="13" xfId="0" applyFont="1" applyBorder="1" applyAlignment="1">
      <alignment horizontal="right" vertical="center" wrapText="1"/>
    </xf>
    <xf numFmtId="10" fontId="30" fillId="0" borderId="13" xfId="0" applyNumberFormat="1" applyFont="1" applyBorder="1" applyAlignment="1">
      <alignment horizontal="right" vertical="center" wrapText="1"/>
    </xf>
    <xf numFmtId="0" fontId="7" fillId="4" borderId="1" xfId="7" applyFont="1" applyFill="1" applyBorder="1" applyAlignment="1">
      <alignment horizontal="left" vertical="center" wrapText="1"/>
    </xf>
    <xf numFmtId="43" fontId="11" fillId="4" borderId="1" xfId="1" applyFont="1" applyFill="1" applyBorder="1" applyAlignment="1">
      <alignment horizontal="right" vertical="center"/>
    </xf>
    <xf numFmtId="9" fontId="11" fillId="4" borderId="1" xfId="2" applyNumberFormat="1" applyFont="1" applyFill="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10"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9" fontId="3" fillId="4" borderId="1" xfId="2" applyFont="1" applyFill="1" applyBorder="1" applyAlignment="1">
      <alignment horizontal="center" vertical="center" wrapText="1"/>
    </xf>
    <xf numFmtId="181" fontId="3" fillId="4" borderId="1" xfId="2" applyNumberFormat="1" applyFont="1" applyFill="1" applyBorder="1" applyAlignment="1">
      <alignment horizontal="center" vertical="center" wrapText="1"/>
    </xf>
    <xf numFmtId="9" fontId="11" fillId="0" borderId="1" xfId="0" applyNumberFormat="1" applyFont="1" applyBorder="1" applyAlignment="1">
      <alignment horizontal="center" vertical="center" wrapText="1"/>
    </xf>
    <xf numFmtId="10" fontId="11" fillId="0" borderId="0" xfId="2" applyNumberFormat="1" applyFont="1">
      <alignment vertical="center"/>
    </xf>
    <xf numFmtId="0" fontId="6" fillId="0" borderId="0" xfId="7" applyFont="1" applyAlignment="1">
      <alignment horizontal="left" vertical="center" wrapText="1"/>
    </xf>
    <xf numFmtId="10" fontId="6" fillId="0" borderId="0" xfId="2" applyNumberFormat="1" applyFont="1" applyAlignment="1">
      <alignment horizontal="center" vertical="center" wrapText="1"/>
    </xf>
    <xf numFmtId="0" fontId="6" fillId="0" borderId="0" xfId="7" applyFont="1" applyAlignment="1">
      <alignment horizontal="center" vertical="center" wrapText="1"/>
    </xf>
    <xf numFmtId="49" fontId="6" fillId="0" borderId="1" xfId="7" applyNumberFormat="1" applyFont="1" applyBorder="1" applyAlignment="1">
      <alignment horizontal="center" vertical="center" wrapText="1"/>
    </xf>
    <xf numFmtId="0" fontId="6" fillId="0" borderId="0" xfId="7" applyFont="1" applyAlignment="1">
      <alignment horizontal="left" vertical="center"/>
    </xf>
    <xf numFmtId="0" fontId="32" fillId="0" borderId="0" xfId="7" applyFont="1" applyAlignment="1">
      <alignment horizontal="center" vertical="center"/>
    </xf>
    <xf numFmtId="43" fontId="32" fillId="0" borderId="0" xfId="9" applyFont="1" applyAlignment="1">
      <alignment horizontal="center" vertical="center"/>
    </xf>
    <xf numFmtId="49" fontId="6" fillId="0" borderId="5" xfId="9" applyNumberFormat="1" applyFont="1" applyBorder="1" applyAlignment="1">
      <alignment horizontal="right" vertical="center"/>
    </xf>
    <xf numFmtId="49" fontId="6" fillId="0" borderId="1" xfId="9" applyNumberFormat="1" applyFont="1" applyBorder="1" applyAlignment="1">
      <alignment horizontal="center" vertical="center" wrapText="1"/>
    </xf>
    <xf numFmtId="0" fontId="19" fillId="4" borderId="0" xfId="7" applyFont="1" applyFill="1" applyAlignment="1">
      <alignment horizontal="center" vertical="center"/>
    </xf>
    <xf numFmtId="43" fontId="9" fillId="4" borderId="5" xfId="9" applyFont="1" applyFill="1" applyBorder="1" applyAlignment="1">
      <alignment horizontal="right" vertical="center"/>
    </xf>
    <xf numFmtId="0" fontId="2" fillId="4" borderId="8" xfId="0" applyFont="1" applyFill="1" applyBorder="1" applyAlignment="1">
      <alignment horizontal="center" vertical="center"/>
    </xf>
    <xf numFmtId="0" fontId="6" fillId="4" borderId="2" xfId="1" applyNumberFormat="1" applyFont="1" applyFill="1" applyBorder="1" applyAlignment="1">
      <alignment horizontal="center" vertical="center" wrapText="1"/>
    </xf>
    <xf numFmtId="0" fontId="6" fillId="4" borderId="4" xfId="1" applyNumberFormat="1" applyFont="1" applyFill="1" applyBorder="1" applyAlignment="1">
      <alignment horizontal="center" vertical="center" wrapText="1"/>
    </xf>
    <xf numFmtId="0" fontId="3" fillId="4" borderId="2" xfId="1" applyNumberFormat="1" applyFont="1" applyFill="1" applyBorder="1" applyAlignment="1">
      <alignment horizontal="center" vertical="center" wrapText="1"/>
    </xf>
    <xf numFmtId="0" fontId="3" fillId="4" borderId="4" xfId="1" applyNumberFormat="1" applyFont="1" applyFill="1" applyBorder="1" applyAlignment="1">
      <alignment horizontal="center" vertical="center" wrapText="1"/>
    </xf>
    <xf numFmtId="0" fontId="3" fillId="4" borderId="2" xfId="1" applyNumberFormat="1" applyFont="1" applyFill="1" applyBorder="1" applyAlignment="1">
      <alignment horizontal="right" vertical="center" wrapText="1"/>
    </xf>
    <xf numFmtId="0" fontId="3" fillId="4" borderId="4" xfId="1" applyNumberFormat="1" applyFont="1" applyFill="1" applyBorder="1" applyAlignment="1">
      <alignment horizontal="right" vertical="center" wrapText="1"/>
    </xf>
    <xf numFmtId="0" fontId="2" fillId="4" borderId="6" xfId="4" applyFont="1" applyFill="1" applyBorder="1" applyAlignment="1">
      <alignment horizontal="center" vertical="center" wrapText="1"/>
    </xf>
    <xf numFmtId="0" fontId="3" fillId="4" borderId="7" xfId="4" applyFont="1" applyFill="1" applyBorder="1" applyAlignment="1">
      <alignment horizontal="center" vertical="center" wrapText="1"/>
    </xf>
    <xf numFmtId="43" fontId="6" fillId="4" borderId="1" xfId="1" applyFont="1" applyFill="1" applyBorder="1" applyAlignment="1">
      <alignment horizontal="right" vertical="center" wrapText="1"/>
    </xf>
    <xf numFmtId="43" fontId="11" fillId="4" borderId="1" xfId="1" applyFont="1" applyFill="1" applyBorder="1" applyAlignment="1">
      <alignment horizontal="right" vertical="center" wrapText="1"/>
    </xf>
    <xf numFmtId="43" fontId="3" fillId="4" borderId="1" xfId="1" applyFont="1" applyFill="1" applyBorder="1" applyAlignment="1">
      <alignment horizontal="right" vertical="center" wrapText="1"/>
    </xf>
    <xf numFmtId="49" fontId="2" fillId="4" borderId="2" xfId="1" applyNumberFormat="1" applyFont="1" applyFill="1" applyBorder="1" applyAlignment="1">
      <alignment horizontal="center" vertical="center" wrapText="1"/>
    </xf>
    <xf numFmtId="49" fontId="2" fillId="4" borderId="3" xfId="1" applyNumberFormat="1" applyFont="1" applyFill="1" applyBorder="1" applyAlignment="1">
      <alignment horizontal="center" vertical="center" wrapText="1"/>
    </xf>
    <xf numFmtId="49" fontId="2" fillId="4" borderId="4" xfId="1" applyNumberFormat="1" applyFont="1" applyFill="1" applyBorder="1" applyAlignment="1">
      <alignment horizontal="center" vertical="center" wrapText="1"/>
    </xf>
    <xf numFmtId="49" fontId="9" fillId="4" borderId="2" xfId="4" applyNumberFormat="1" applyFont="1" applyFill="1" applyBorder="1" applyAlignment="1">
      <alignment horizontal="center" vertical="center" wrapText="1"/>
    </xf>
    <xf numFmtId="49" fontId="6" fillId="4" borderId="3" xfId="4" applyNumberFormat="1" applyFont="1" applyFill="1" applyBorder="1" applyAlignment="1">
      <alignment horizontal="center" vertical="center" wrapText="1"/>
    </xf>
    <xf numFmtId="49" fontId="6" fillId="4" borderId="4" xfId="4" applyNumberFormat="1" applyFont="1" applyFill="1" applyBorder="1" applyAlignment="1">
      <alignment horizontal="center" vertical="center" wrapText="1"/>
    </xf>
    <xf numFmtId="0" fontId="6" fillId="4" borderId="6" xfId="4" applyFont="1" applyFill="1" applyBorder="1" applyAlignment="1">
      <alignment horizontal="center" vertical="center" wrapText="1"/>
    </xf>
    <xf numFmtId="0" fontId="6" fillId="4" borderId="7" xfId="4" applyFont="1" applyFill="1" applyBorder="1" applyAlignment="1">
      <alignment horizontal="center" vertical="center" wrapText="1"/>
    </xf>
    <xf numFmtId="0" fontId="6" fillId="4" borderId="2" xfId="1" applyNumberFormat="1" applyFont="1" applyFill="1" applyBorder="1" applyAlignment="1">
      <alignment horizontal="right" vertical="center"/>
    </xf>
    <xf numFmtId="0" fontId="6" fillId="4" borderId="4" xfId="1" applyNumberFormat="1" applyFont="1" applyFill="1" applyBorder="1" applyAlignment="1">
      <alignment horizontal="right" vertical="center"/>
    </xf>
    <xf numFmtId="0" fontId="6" fillId="4" borderId="2" xfId="1" applyNumberFormat="1" applyFont="1" applyFill="1" applyBorder="1" applyAlignment="1">
      <alignment horizontal="right" vertical="center" wrapText="1"/>
    </xf>
    <xf numFmtId="0" fontId="6" fillId="4" borderId="4" xfId="1" applyNumberFormat="1" applyFont="1" applyFill="1" applyBorder="1" applyAlignment="1">
      <alignment horizontal="right" vertical="center" wrapText="1"/>
    </xf>
    <xf numFmtId="49" fontId="6" fillId="4" borderId="2" xfId="4" applyNumberFormat="1" applyFont="1" applyFill="1" applyBorder="1" applyAlignment="1">
      <alignment horizontal="center" vertical="center" wrapText="1"/>
    </xf>
    <xf numFmtId="0" fontId="20" fillId="4" borderId="0" xfId="4" applyFont="1" applyFill="1" applyAlignment="1">
      <alignment horizontal="center" vertical="center"/>
    </xf>
    <xf numFmtId="0" fontId="6" fillId="4" borderId="2" xfId="4" applyFont="1" applyFill="1" applyBorder="1" applyAlignment="1">
      <alignment horizontal="center" vertical="center" wrapText="1"/>
    </xf>
    <xf numFmtId="0" fontId="6" fillId="4" borderId="4" xfId="4" applyFont="1" applyFill="1" applyBorder="1" applyAlignment="1">
      <alignment horizontal="center" vertical="center" wrapText="1"/>
    </xf>
    <xf numFmtId="177" fontId="6" fillId="4" borderId="2" xfId="1" applyNumberFormat="1" applyFont="1" applyFill="1" applyBorder="1" applyAlignment="1">
      <alignment horizontal="right" vertical="center" wrapText="1"/>
    </xf>
    <xf numFmtId="177" fontId="6" fillId="4" borderId="4" xfId="1" applyNumberFormat="1" applyFont="1" applyFill="1" applyBorder="1" applyAlignment="1">
      <alignment horizontal="right" vertical="center" wrapText="1"/>
    </xf>
    <xf numFmtId="10" fontId="6" fillId="4" borderId="2" xfId="4" applyNumberFormat="1" applyFont="1" applyFill="1" applyBorder="1" applyAlignment="1">
      <alignment horizontal="right" vertical="center" wrapText="1"/>
    </xf>
    <xf numFmtId="10" fontId="6" fillId="4" borderId="4" xfId="4" applyNumberFormat="1" applyFont="1" applyFill="1" applyBorder="1" applyAlignment="1">
      <alignment horizontal="right" vertical="center" wrapText="1"/>
    </xf>
    <xf numFmtId="0" fontId="25" fillId="4" borderId="5" xfId="4" applyFont="1" applyFill="1" applyBorder="1" applyAlignment="1">
      <alignment horizontal="center" vertical="center"/>
    </xf>
    <xf numFmtId="0" fontId="10" fillId="0" borderId="0" xfId="11" applyFont="1" applyAlignment="1">
      <alignment vertical="center" wrapText="1"/>
    </xf>
    <xf numFmtId="0" fontId="11" fillId="0" borderId="0" xfId="11" applyFont="1" applyAlignment="1">
      <alignment vertical="center" wrapText="1"/>
    </xf>
    <xf numFmtId="0" fontId="23" fillId="0" borderId="0" xfId="11" applyFont="1" applyAlignment="1">
      <alignment horizontal="center" vertical="center"/>
    </xf>
    <xf numFmtId="49" fontId="11" fillId="0" borderId="1" xfId="11" applyNumberFormat="1" applyFont="1" applyBorder="1" applyAlignment="1">
      <alignment horizontal="center" vertical="center" wrapText="1"/>
    </xf>
    <xf numFmtId="49" fontId="11" fillId="0" borderId="6" xfId="11" applyNumberFormat="1" applyFont="1" applyBorder="1" applyAlignment="1">
      <alignment horizontal="center" vertical="center" wrapText="1"/>
    </xf>
    <xf numFmtId="49" fontId="11" fillId="0" borderId="9" xfId="11" applyNumberFormat="1" applyFont="1" applyBorder="1" applyAlignment="1">
      <alignment horizontal="center" vertical="center" wrapText="1"/>
    </xf>
    <xf numFmtId="49" fontId="11" fillId="0" borderId="7" xfId="11" applyNumberFormat="1" applyFont="1" applyBorder="1" applyAlignment="1">
      <alignment horizontal="center" vertical="center" wrapText="1"/>
    </xf>
    <xf numFmtId="0" fontId="11" fillId="0" borderId="1" xfId="11" applyFont="1" applyBorder="1" applyAlignment="1">
      <alignment horizontal="center" vertical="center" wrapText="1"/>
    </xf>
    <xf numFmtId="49" fontId="11" fillId="0" borderId="6" xfId="11" applyNumberFormat="1" applyFont="1" applyBorder="1" applyAlignment="1">
      <alignment vertical="center" wrapText="1"/>
    </xf>
    <xf numFmtId="49" fontId="11" fillId="0" borderId="9" xfId="11" applyNumberFormat="1" applyFont="1" applyBorder="1" applyAlignment="1">
      <alignment vertical="center" wrapText="1"/>
    </xf>
    <xf numFmtId="49" fontId="11" fillId="0" borderId="7" xfId="11" applyNumberFormat="1" applyFont="1" applyBorder="1" applyAlignment="1">
      <alignment vertical="center" wrapText="1"/>
    </xf>
    <xf numFmtId="0" fontId="2" fillId="3" borderId="0" xfId="0" applyFont="1" applyFill="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center" vertical="center" wrapText="1"/>
    </xf>
    <xf numFmtId="0" fontId="39" fillId="0" borderId="15" xfId="0" applyFont="1" applyBorder="1" applyAlignment="1">
      <alignment horizontal="center" vertical="center" wrapText="1"/>
    </xf>
    <xf numFmtId="0" fontId="39"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1"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2"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cellXfs>
  <cellStyles count="12">
    <cellStyle name="百分比" xfId="2" builtinId="5"/>
    <cellStyle name="百分比 2" xfId="3"/>
    <cellStyle name="常规" xfId="0" builtinId="0"/>
    <cellStyle name="常规 12" xfId="4"/>
    <cellStyle name="常规 16" xfId="5"/>
    <cellStyle name="常规 2" xfId="7"/>
    <cellStyle name="常规 2 2" xfId="6"/>
    <cellStyle name="常规 3" xfId="8"/>
    <cellStyle name="常规 4" xfId="10"/>
    <cellStyle name="常规 4 2" xfId="11"/>
    <cellStyle name="千位分隔" xfId="1" builtinId="3"/>
    <cellStyle name="千位分隔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BreakPreview" zoomScale="85" zoomScaleNormal="100" zoomScaleSheetLayoutView="85" workbookViewId="0">
      <selection activeCell="Q14" sqref="Q14"/>
    </sheetView>
  </sheetViews>
  <sheetFormatPr defaultColWidth="10" defaultRowHeight="15.75"/>
  <cols>
    <col min="1" max="1" width="5.875" style="61" customWidth="1"/>
    <col min="2" max="2" width="24.125" style="62" customWidth="1"/>
    <col min="3" max="5" width="13" style="60" customWidth="1"/>
    <col min="6" max="6" width="5.875" style="61" customWidth="1"/>
    <col min="7" max="7" width="31.75" style="62" customWidth="1"/>
    <col min="8" max="8" width="13" style="60" customWidth="1"/>
    <col min="9" max="9" width="13" style="63" customWidth="1"/>
    <col min="10" max="10" width="13" style="60" customWidth="1"/>
    <col min="11" max="11" width="11.125" style="64" customWidth="1"/>
    <col min="12" max="12" width="13.625" style="64" customWidth="1"/>
    <col min="13" max="13" width="30.125" style="64" customWidth="1"/>
    <col min="14" max="16384" width="10" style="64"/>
  </cols>
  <sheetData>
    <row r="1" spans="1:13">
      <c r="A1" s="201" t="s">
        <v>87</v>
      </c>
      <c r="B1" s="201"/>
    </row>
    <row r="2" spans="1:13" ht="27">
      <c r="A2" s="202" t="s">
        <v>466</v>
      </c>
      <c r="B2" s="202"/>
      <c r="C2" s="203"/>
      <c r="D2" s="202"/>
      <c r="E2" s="202"/>
      <c r="F2" s="202"/>
      <c r="G2" s="202"/>
      <c r="H2" s="202"/>
      <c r="I2" s="202"/>
      <c r="J2" s="202"/>
    </row>
    <row r="3" spans="1:13" ht="17.25" customHeight="1">
      <c r="I3" s="204" t="s">
        <v>88</v>
      </c>
      <c r="J3" s="204"/>
    </row>
    <row r="4" spans="1:13" s="65" customFormat="1" ht="21.75" customHeight="1">
      <c r="A4" s="200" t="s">
        <v>89</v>
      </c>
      <c r="B4" s="200" t="s">
        <v>90</v>
      </c>
      <c r="C4" s="205" t="s">
        <v>91</v>
      </c>
      <c r="D4" s="200"/>
      <c r="E4" s="200"/>
      <c r="F4" s="200" t="s">
        <v>89</v>
      </c>
      <c r="G4" s="200" t="s">
        <v>90</v>
      </c>
      <c r="H4" s="205" t="s">
        <v>92</v>
      </c>
      <c r="I4" s="205"/>
      <c r="J4" s="205"/>
    </row>
    <row r="5" spans="1:13" s="65" customFormat="1" ht="44.25">
      <c r="A5" s="200"/>
      <c r="B5" s="200"/>
      <c r="C5" s="82" t="s">
        <v>93</v>
      </c>
      <c r="D5" s="82" t="s">
        <v>94</v>
      </c>
      <c r="E5" s="82" t="s">
        <v>95</v>
      </c>
      <c r="F5" s="200"/>
      <c r="G5" s="200"/>
      <c r="H5" s="82" t="s">
        <v>93</v>
      </c>
      <c r="I5" s="83" t="s">
        <v>94</v>
      </c>
      <c r="J5" s="82" t="s">
        <v>95</v>
      </c>
    </row>
    <row r="6" spans="1:13" ht="18.75" customHeight="1">
      <c r="A6" s="36" t="s">
        <v>96</v>
      </c>
      <c r="B6" s="66" t="s">
        <v>97</v>
      </c>
      <c r="C6" s="166">
        <v>620.44000000000005</v>
      </c>
      <c r="D6" s="166">
        <v>1934.23</v>
      </c>
      <c r="E6" s="166">
        <f>D6-C6</f>
        <v>1313.79</v>
      </c>
      <c r="F6" s="36" t="s">
        <v>96</v>
      </c>
      <c r="G6" s="66" t="s">
        <v>98</v>
      </c>
      <c r="H6" s="152">
        <f>SUM(H7:H9)</f>
        <v>92.050000000000011</v>
      </c>
      <c r="I6" s="152">
        <f>SUM(I7:I9)</f>
        <v>120.78999999999999</v>
      </c>
      <c r="J6" s="166">
        <f t="shared" ref="J6:J10" si="0">I6-H6</f>
        <v>28.739999999999981</v>
      </c>
    </row>
    <row r="7" spans="1:13" ht="18.75" customHeight="1">
      <c r="A7" s="36" t="s">
        <v>101</v>
      </c>
      <c r="B7" s="66" t="s">
        <v>102</v>
      </c>
      <c r="C7" s="166"/>
      <c r="D7" s="166"/>
      <c r="E7" s="166"/>
      <c r="F7" s="36">
        <v>1</v>
      </c>
      <c r="G7" s="66" t="s">
        <v>99</v>
      </c>
      <c r="H7" s="152">
        <f>'2-预算执行明细表 (定)'!C6</f>
        <v>77.84</v>
      </c>
      <c r="I7" s="152">
        <f>'2-预算执行明细表 (定)'!G6</f>
        <v>88.6</v>
      </c>
      <c r="J7" s="166">
        <f t="shared" si="0"/>
        <v>10.759999999999991</v>
      </c>
    </row>
    <row r="8" spans="1:13" ht="18.75" customHeight="1">
      <c r="A8" s="36" t="s">
        <v>104</v>
      </c>
      <c r="B8" s="66" t="s">
        <v>105</v>
      </c>
      <c r="C8" s="167"/>
      <c r="D8" s="166"/>
      <c r="E8" s="166"/>
      <c r="F8" s="36">
        <v>2</v>
      </c>
      <c r="G8" s="66" t="s">
        <v>100</v>
      </c>
      <c r="H8" s="152">
        <f>'2-预算执行明细表 (定)'!C7</f>
        <v>14.21</v>
      </c>
      <c r="I8" s="152">
        <f>'2-预算执行明细表 (定)'!G7</f>
        <v>32.19</v>
      </c>
      <c r="J8" s="166">
        <f t="shared" si="0"/>
        <v>17.979999999999997</v>
      </c>
      <c r="K8" s="71"/>
      <c r="M8" s="67"/>
    </row>
    <row r="9" spans="1:13" ht="18.75" customHeight="1">
      <c r="A9" s="36" t="s">
        <v>107</v>
      </c>
      <c r="B9" s="66" t="s">
        <v>108</v>
      </c>
      <c r="C9" s="152"/>
      <c r="D9" s="152"/>
      <c r="E9" s="166"/>
      <c r="F9" s="36">
        <v>3</v>
      </c>
      <c r="G9" s="66" t="s">
        <v>103</v>
      </c>
      <c r="H9" s="152"/>
      <c r="I9" s="152">
        <f>'2-预算执行明细表 (定)'!G8</f>
        <v>0</v>
      </c>
      <c r="J9" s="166">
        <f t="shared" si="0"/>
        <v>0</v>
      </c>
      <c r="M9" s="67"/>
    </row>
    <row r="10" spans="1:13" ht="18.75" customHeight="1">
      <c r="A10" s="36"/>
      <c r="B10" s="66"/>
      <c r="C10" s="152"/>
      <c r="D10" s="152"/>
      <c r="E10" s="166"/>
      <c r="F10" s="36" t="s">
        <v>101</v>
      </c>
      <c r="G10" s="66" t="s">
        <v>106</v>
      </c>
      <c r="H10" s="166">
        <f>SUM(H11:H30)</f>
        <v>528.3900000000001</v>
      </c>
      <c r="I10" s="166">
        <f>SUM(I11:I30)</f>
        <v>1406.71</v>
      </c>
      <c r="J10" s="166">
        <f t="shared" si="0"/>
        <v>878.31999999999994</v>
      </c>
      <c r="L10" s="67"/>
    </row>
    <row r="11" spans="1:13" ht="18.75" customHeight="1">
      <c r="A11" s="36"/>
      <c r="B11" s="66"/>
      <c r="C11" s="167"/>
      <c r="D11" s="167"/>
      <c r="E11" s="166"/>
      <c r="F11" s="36">
        <v>1</v>
      </c>
      <c r="G11" s="93" t="str">
        <f>'2-预算执行明细表 (定)'!B10</f>
        <v>基本公共卫生服务资金</v>
      </c>
      <c r="H11" s="153">
        <f>'2-预算执行明细表 (定)'!C10</f>
        <v>411.6</v>
      </c>
      <c r="I11" s="152">
        <f>'2-预算执行明细表 (定)'!G10</f>
        <v>221.58</v>
      </c>
      <c r="J11" s="166">
        <f>I11-H11</f>
        <v>-190.02</v>
      </c>
      <c r="M11" s="71"/>
    </row>
    <row r="12" spans="1:13" ht="18.75" customHeight="1">
      <c r="A12" s="36"/>
      <c r="B12" s="66"/>
      <c r="C12" s="167"/>
      <c r="D12" s="167"/>
      <c r="E12" s="166"/>
      <c r="F12" s="36">
        <v>2</v>
      </c>
      <c r="G12" s="93" t="str">
        <f>'2-预算执行明细表 (定)'!B11</f>
        <v>重大公共服务卫生专项</v>
      </c>
      <c r="H12" s="153">
        <f>'2-预算执行明细表 (定)'!C11</f>
        <v>8.17</v>
      </c>
      <c r="I12" s="152">
        <f>'2-预算执行明细表 (定)'!G11</f>
        <v>7.27</v>
      </c>
      <c r="J12" s="166">
        <f t="shared" ref="J12:J30" si="1">I12-H12</f>
        <v>-0.90000000000000036</v>
      </c>
      <c r="K12" s="67"/>
      <c r="L12" s="67"/>
    </row>
    <row r="13" spans="1:13" ht="28.5">
      <c r="A13" s="36"/>
      <c r="B13" s="69"/>
      <c r="C13" s="167"/>
      <c r="D13" s="167"/>
      <c r="E13" s="166"/>
      <c r="F13" s="36">
        <v>3</v>
      </c>
      <c r="G13" s="93" t="str">
        <f>'2-预算执行明细表 (定)'!B12</f>
        <v>严重精神障碍患者肇事肇祸应急准备金</v>
      </c>
      <c r="H13" s="153">
        <f>'2-预算执行明细表 (定)'!C12</f>
        <v>5</v>
      </c>
      <c r="I13" s="152">
        <f>'2-预算执行明细表 (定)'!G12</f>
        <v>0</v>
      </c>
      <c r="J13" s="166">
        <f t="shared" si="1"/>
        <v>-5</v>
      </c>
    </row>
    <row r="14" spans="1:13" ht="18.75" customHeight="1">
      <c r="A14" s="36"/>
      <c r="B14" s="69"/>
      <c r="C14" s="167"/>
      <c r="D14" s="167"/>
      <c r="E14" s="166"/>
      <c r="F14" s="36">
        <v>4</v>
      </c>
      <c r="G14" s="93" t="str">
        <f>'2-预算执行明细表 (定)'!B13</f>
        <v>计划生育利益导向资金</v>
      </c>
      <c r="H14" s="153">
        <f>'2-预算执行明细表 (定)'!C13</f>
        <v>36.119999999999997</v>
      </c>
      <c r="I14" s="152">
        <f>'2-预算执行明细表 (定)'!G13</f>
        <v>716.59</v>
      </c>
      <c r="J14" s="166">
        <f t="shared" si="1"/>
        <v>680.47</v>
      </c>
    </row>
    <row r="15" spans="1:13" ht="18.75" customHeight="1">
      <c r="A15" s="36"/>
      <c r="B15" s="69"/>
      <c r="C15" s="167"/>
      <c r="D15" s="167"/>
      <c r="E15" s="166"/>
      <c r="F15" s="36">
        <v>5</v>
      </c>
      <c r="G15" s="93" t="str">
        <f>'2-预算执行明细表 (定)'!B14</f>
        <v>计生专项经费</v>
      </c>
      <c r="H15" s="153">
        <f>'2-预算执行明细表 (定)'!C14</f>
        <v>25.7</v>
      </c>
      <c r="I15" s="152">
        <f>'2-预算执行明细表 (定)'!G14</f>
        <v>18.920000000000002</v>
      </c>
      <c r="J15" s="166">
        <f t="shared" si="1"/>
        <v>-6.7799999999999976</v>
      </c>
    </row>
    <row r="16" spans="1:13" ht="18.75" customHeight="1">
      <c r="A16" s="36"/>
      <c r="B16" s="69"/>
      <c r="C16" s="167"/>
      <c r="D16" s="167"/>
      <c r="E16" s="166"/>
      <c r="F16" s="36">
        <v>6</v>
      </c>
      <c r="G16" s="93" t="str">
        <f>'2-预算执行明细表 (定)'!B15</f>
        <v>推进健康西洞庭活动经费</v>
      </c>
      <c r="H16" s="153">
        <f>'2-预算执行明细表 (定)'!C15</f>
        <v>20</v>
      </c>
      <c r="I16" s="152">
        <f>'2-预算执行明细表 (定)'!G15</f>
        <v>11.6</v>
      </c>
      <c r="J16" s="166">
        <f t="shared" si="1"/>
        <v>-8.4</v>
      </c>
      <c r="M16" s="67"/>
    </row>
    <row r="17" spans="1:13" ht="18.75" customHeight="1">
      <c r="A17" s="36"/>
      <c r="B17" s="69"/>
      <c r="C17" s="167"/>
      <c r="D17" s="167"/>
      <c r="E17" s="166"/>
      <c r="F17" s="36">
        <v>7</v>
      </c>
      <c r="G17" s="93" t="str">
        <f>'2-预算执行明细表 (定)'!B16</f>
        <v>健康扶贫资金</v>
      </c>
      <c r="H17" s="153">
        <f>'2-预算执行明细表 (定)'!C16</f>
        <v>10</v>
      </c>
      <c r="I17" s="152">
        <f>'2-预算执行明细表 (定)'!G16</f>
        <v>10</v>
      </c>
      <c r="J17" s="166">
        <f t="shared" si="1"/>
        <v>0</v>
      </c>
      <c r="M17" s="67"/>
    </row>
    <row r="18" spans="1:13" ht="18.75" customHeight="1">
      <c r="A18" s="36"/>
      <c r="B18" s="69"/>
      <c r="C18" s="167"/>
      <c r="D18" s="167"/>
      <c r="E18" s="166"/>
      <c r="F18" s="36">
        <v>8</v>
      </c>
      <c r="G18" s="93" t="str">
        <f>'2-预算执行明细表 (定)'!B17</f>
        <v>基层医疗卫生服务机构经费补助</v>
      </c>
      <c r="H18" s="153">
        <f>'2-预算执行明细表 (定)'!C17</f>
        <v>1.2</v>
      </c>
      <c r="I18" s="152">
        <f>'2-预算执行明细表 (定)'!G17</f>
        <v>0</v>
      </c>
      <c r="J18" s="166">
        <f t="shared" si="1"/>
        <v>-1.2</v>
      </c>
      <c r="M18" s="67"/>
    </row>
    <row r="19" spans="1:13" ht="18.75" customHeight="1">
      <c r="A19" s="36"/>
      <c r="B19" s="69"/>
      <c r="C19" s="167"/>
      <c r="D19" s="167"/>
      <c r="E19" s="166"/>
      <c r="F19" s="36">
        <v>9</v>
      </c>
      <c r="G19" s="93" t="str">
        <f>'2-预算执行明细表 (定)'!B18</f>
        <v>卫生健康人才培养</v>
      </c>
      <c r="H19" s="153">
        <f>'2-预算执行明细表 (定)'!C18</f>
        <v>0.5</v>
      </c>
      <c r="I19" s="152">
        <f>'2-预算执行明细表 (定)'!G18</f>
        <v>1</v>
      </c>
      <c r="J19" s="166">
        <f t="shared" si="1"/>
        <v>0.5</v>
      </c>
      <c r="M19" s="67"/>
    </row>
    <row r="20" spans="1:13" ht="18.75" customHeight="1">
      <c r="A20" s="36"/>
      <c r="B20" s="69"/>
      <c r="C20" s="167"/>
      <c r="D20" s="167"/>
      <c r="E20" s="166"/>
      <c r="F20" s="36">
        <v>10</v>
      </c>
      <c r="G20" s="93" t="str">
        <f>'2-预算执行明细表 (定)'!B19</f>
        <v>基本药物制度补助资金</v>
      </c>
      <c r="H20" s="153">
        <f>'2-预算执行明细表 (定)'!C19</f>
        <v>0</v>
      </c>
      <c r="I20" s="152">
        <f>'2-预算执行明细表 (定)'!G19</f>
        <v>39.4</v>
      </c>
      <c r="J20" s="166">
        <f t="shared" si="1"/>
        <v>39.4</v>
      </c>
      <c r="M20" s="67"/>
    </row>
    <row r="21" spans="1:13" ht="18.75" customHeight="1">
      <c r="A21" s="36"/>
      <c r="B21" s="69"/>
      <c r="C21" s="167"/>
      <c r="D21" s="167"/>
      <c r="E21" s="166"/>
      <c r="F21" s="36">
        <v>11</v>
      </c>
      <c r="G21" s="93" t="str">
        <f>'2-预算执行明细表 (定)'!B20</f>
        <v>妇幼健康项目经费</v>
      </c>
      <c r="H21" s="153">
        <f>'2-预算执行明细表 (定)'!C20</f>
        <v>0</v>
      </c>
      <c r="I21" s="152">
        <f>'2-预算执行明细表 (定)'!G20</f>
        <v>0.98</v>
      </c>
      <c r="J21" s="166">
        <f t="shared" si="1"/>
        <v>0.98</v>
      </c>
      <c r="M21" s="67"/>
    </row>
    <row r="22" spans="1:13" ht="18.75" customHeight="1">
      <c r="A22" s="36"/>
      <c r="B22" s="69"/>
      <c r="C22" s="167"/>
      <c r="D22" s="167"/>
      <c r="E22" s="166"/>
      <c r="F22" s="36">
        <v>12</v>
      </c>
      <c r="G22" s="93" t="str">
        <f>'2-预算执行明细表 (定)'!B21</f>
        <v>新冠肺炎疫情防控经费</v>
      </c>
      <c r="H22" s="153">
        <f>'2-预算执行明细表 (定)'!C21</f>
        <v>0</v>
      </c>
      <c r="I22" s="152">
        <f>'2-预算执行明细表 (定)'!G21</f>
        <v>159.69999999999999</v>
      </c>
      <c r="J22" s="166">
        <f t="shared" si="1"/>
        <v>159.69999999999999</v>
      </c>
      <c r="M22" s="67"/>
    </row>
    <row r="23" spans="1:13" ht="18.75" customHeight="1">
      <c r="A23" s="36"/>
      <c r="B23" s="69"/>
      <c r="C23" s="167"/>
      <c r="D23" s="167"/>
      <c r="E23" s="166"/>
      <c r="F23" s="36">
        <v>13</v>
      </c>
      <c r="G23" s="93" t="str">
        <f>'2-预算执行明细表 (定)'!B22</f>
        <v>疾病防控防治经费</v>
      </c>
      <c r="H23" s="153">
        <f>'2-预算执行明细表 (定)'!C22</f>
        <v>0</v>
      </c>
      <c r="I23" s="152">
        <f>'2-预算执行明细表 (定)'!G22</f>
        <v>14.25</v>
      </c>
      <c r="J23" s="166">
        <f t="shared" si="1"/>
        <v>14.25</v>
      </c>
      <c r="M23" s="67"/>
    </row>
    <row r="24" spans="1:13" ht="28.5">
      <c r="A24" s="36"/>
      <c r="B24" s="69"/>
      <c r="C24" s="167"/>
      <c r="D24" s="167"/>
      <c r="E24" s="166"/>
      <c r="F24" s="36">
        <v>14</v>
      </c>
      <c r="G24" s="93" t="str">
        <f>'2-预算执行明细表 (定)'!B23</f>
        <v>行政村卫生室入驻农村综合服务平台奖补资金</v>
      </c>
      <c r="H24" s="153">
        <f>'2-预算执行明细表 (定)'!C23</f>
        <v>0</v>
      </c>
      <c r="I24" s="152">
        <f>'2-预算执行明细表 (定)'!G23</f>
        <v>0</v>
      </c>
      <c r="J24" s="166">
        <f t="shared" si="1"/>
        <v>0</v>
      </c>
      <c r="M24" s="67"/>
    </row>
    <row r="25" spans="1:13" ht="18.75" customHeight="1">
      <c r="A25" s="36"/>
      <c r="B25" s="69"/>
      <c r="C25" s="167"/>
      <c r="D25" s="167"/>
      <c r="E25" s="166"/>
      <c r="F25" s="36">
        <v>15</v>
      </c>
      <c r="G25" s="93" t="str">
        <f>'2-预算执行明细表 (定)'!B24</f>
        <v>创建爱国卫生城镇经费</v>
      </c>
      <c r="H25" s="153">
        <f>'2-预算执行明细表 (定)'!C24</f>
        <v>0</v>
      </c>
      <c r="I25" s="152">
        <f>'2-预算执行明细表 (定)'!G24</f>
        <v>74</v>
      </c>
      <c r="J25" s="166">
        <f t="shared" si="1"/>
        <v>74</v>
      </c>
      <c r="M25" s="67"/>
    </row>
    <row r="26" spans="1:13" ht="18.75" customHeight="1">
      <c r="A26" s="36"/>
      <c r="B26" s="69"/>
      <c r="C26" s="167"/>
      <c r="D26" s="167"/>
      <c r="E26" s="166"/>
      <c r="F26" s="36">
        <v>16</v>
      </c>
      <c r="G26" s="93" t="str">
        <f>'2-预算执行明细表 (定)'!B25</f>
        <v>精神病人监护看护费</v>
      </c>
      <c r="H26" s="153">
        <f>'2-预算执行明细表 (定)'!C25</f>
        <v>0</v>
      </c>
      <c r="I26" s="152">
        <f>'2-预算执行明细表 (定)'!G25</f>
        <v>34.11</v>
      </c>
      <c r="J26" s="166">
        <f t="shared" si="1"/>
        <v>34.11</v>
      </c>
      <c r="M26" s="67"/>
    </row>
    <row r="27" spans="1:13" ht="18.75" customHeight="1">
      <c r="A27" s="36"/>
      <c r="B27" s="69"/>
      <c r="C27" s="167"/>
      <c r="D27" s="167"/>
      <c r="E27" s="166"/>
      <c r="F27" s="36">
        <v>17</v>
      </c>
      <c r="G27" s="93" t="str">
        <f>'2-预算执行明细表 (定)'!B26</f>
        <v>免疫规划专项经费</v>
      </c>
      <c r="H27" s="153">
        <f>'2-预算执行明细表 (定)'!C26</f>
        <v>0</v>
      </c>
      <c r="I27" s="152">
        <f>'2-预算执行明细表 (定)'!G26</f>
        <v>4.7699999999999996</v>
      </c>
      <c r="J27" s="166">
        <f t="shared" si="1"/>
        <v>4.7699999999999996</v>
      </c>
      <c r="M27" s="67"/>
    </row>
    <row r="28" spans="1:13" ht="18.75" customHeight="1">
      <c r="A28" s="36"/>
      <c r="B28" s="69"/>
      <c r="C28" s="167"/>
      <c r="D28" s="167"/>
      <c r="E28" s="166"/>
      <c r="F28" s="36">
        <v>18</v>
      </c>
      <c r="G28" s="93" t="str">
        <f>'2-预算执行明细表 (定)'!B27</f>
        <v>新冠接种服务费</v>
      </c>
      <c r="H28" s="153">
        <f>'2-预算执行明细表 (定)'!C27</f>
        <v>0</v>
      </c>
      <c r="I28" s="152">
        <f>'2-预算执行明细表 (定)'!G27</f>
        <v>0</v>
      </c>
      <c r="J28" s="166">
        <f t="shared" si="1"/>
        <v>0</v>
      </c>
      <c r="M28" s="67"/>
    </row>
    <row r="29" spans="1:13" ht="18.75" customHeight="1">
      <c r="A29" s="36"/>
      <c r="B29" s="69"/>
      <c r="C29" s="167"/>
      <c r="D29" s="167"/>
      <c r="E29" s="166"/>
      <c r="F29" s="36">
        <v>19</v>
      </c>
      <c r="G29" s="93" t="str">
        <f>'2-预算执行明细表 (定)'!B28</f>
        <v>疾控药款返还</v>
      </c>
      <c r="H29" s="153">
        <f>'2-预算执行明细表 (定)'!C28</f>
        <v>0</v>
      </c>
      <c r="I29" s="152">
        <f>'2-预算执行明细表 (定)'!G28</f>
        <v>30.5</v>
      </c>
      <c r="J29" s="166">
        <f t="shared" si="1"/>
        <v>30.5</v>
      </c>
      <c r="M29" s="67"/>
    </row>
    <row r="30" spans="1:13" ht="18.75" customHeight="1">
      <c r="A30" s="36"/>
      <c r="B30" s="69"/>
      <c r="C30" s="167"/>
      <c r="D30" s="167"/>
      <c r="E30" s="166"/>
      <c r="F30" s="36">
        <v>20</v>
      </c>
      <c r="G30" s="93" t="str">
        <f>'2-预算执行明细表 (定)'!B29</f>
        <v>其他</v>
      </c>
      <c r="H30" s="153">
        <f>'2-预算执行明细表 (定)'!C29</f>
        <v>10.1</v>
      </c>
      <c r="I30" s="152">
        <f>'2-预算执行明细表 (定)'!G29</f>
        <v>62.04</v>
      </c>
      <c r="J30" s="166">
        <f t="shared" si="1"/>
        <v>51.94</v>
      </c>
      <c r="M30" s="67"/>
    </row>
    <row r="31" spans="1:13" ht="18.75" customHeight="1">
      <c r="A31" s="36" t="s">
        <v>110</v>
      </c>
      <c r="B31" s="70" t="s">
        <v>111</v>
      </c>
      <c r="C31" s="152">
        <f>C6+C9+C10+C11+C12</f>
        <v>620.44000000000005</v>
      </c>
      <c r="D31" s="152">
        <f>D6+D9+D10+D11+D12</f>
        <v>1934.23</v>
      </c>
      <c r="E31" s="152">
        <f>D31-C31</f>
        <v>1313.79</v>
      </c>
      <c r="F31" s="92" t="s">
        <v>104</v>
      </c>
      <c r="G31" s="68" t="s">
        <v>112</v>
      </c>
      <c r="H31" s="166">
        <f>H10+H6</f>
        <v>620.44000000000005</v>
      </c>
      <c r="I31" s="168">
        <f>I10+I6</f>
        <v>1527.5</v>
      </c>
      <c r="J31" s="168">
        <f>I31-H31</f>
        <v>907.06</v>
      </c>
      <c r="K31" s="71"/>
    </row>
    <row r="32" spans="1:13" ht="18.75" customHeight="1">
      <c r="A32" s="36" t="s">
        <v>113</v>
      </c>
      <c r="B32" s="70" t="s">
        <v>114</v>
      </c>
      <c r="C32" s="152"/>
      <c r="D32" s="152">
        <v>191.78999999999996</v>
      </c>
      <c r="E32" s="152">
        <f>D32-C32</f>
        <v>191.78999999999996</v>
      </c>
      <c r="F32" s="36" t="s">
        <v>107</v>
      </c>
      <c r="G32" s="66" t="s">
        <v>115</v>
      </c>
      <c r="H32" s="166"/>
      <c r="I32" s="168">
        <f>D33-I31</f>
        <v>598.52</v>
      </c>
      <c r="J32" s="166">
        <f>I32-H32</f>
        <v>598.52</v>
      </c>
    </row>
    <row r="33" spans="1:11" ht="18.75" customHeight="1">
      <c r="A33" s="36" t="s">
        <v>116</v>
      </c>
      <c r="B33" s="70" t="s">
        <v>117</v>
      </c>
      <c r="C33" s="152">
        <f t="shared" ref="C33:E33" si="2">C31+C32</f>
        <v>620.44000000000005</v>
      </c>
      <c r="D33" s="152">
        <f t="shared" si="2"/>
        <v>2126.02</v>
      </c>
      <c r="E33" s="152">
        <f t="shared" si="2"/>
        <v>1505.58</v>
      </c>
      <c r="F33" s="36" t="s">
        <v>109</v>
      </c>
      <c r="G33" s="66" t="s">
        <v>118</v>
      </c>
      <c r="H33" s="166">
        <f>H31</f>
        <v>620.44000000000005</v>
      </c>
      <c r="I33" s="166">
        <f>I31+I32</f>
        <v>2126.02</v>
      </c>
      <c r="J33" s="166">
        <f>J31+J32</f>
        <v>1505.58</v>
      </c>
    </row>
    <row r="34" spans="1:11">
      <c r="B34" s="72"/>
      <c r="C34" s="73"/>
      <c r="D34" s="73"/>
      <c r="E34" s="73"/>
      <c r="G34" s="197"/>
      <c r="H34" s="197"/>
      <c r="I34" s="197"/>
      <c r="J34" s="197"/>
    </row>
    <row r="35" spans="1:11">
      <c r="B35" s="72"/>
      <c r="C35" s="73"/>
      <c r="D35" s="73"/>
      <c r="I35" s="74"/>
    </row>
    <row r="36" spans="1:11" s="60" customFormat="1">
      <c r="A36" s="61"/>
      <c r="B36" s="72"/>
      <c r="C36" s="73"/>
      <c r="D36" s="73"/>
      <c r="E36" s="155">
        <f>E31/C31</f>
        <v>2.1175133776029913</v>
      </c>
      <c r="F36" s="61"/>
      <c r="G36" s="62"/>
      <c r="H36" s="75"/>
      <c r="I36" s="63"/>
      <c r="K36" s="64"/>
    </row>
    <row r="37" spans="1:11" s="60" customFormat="1">
      <c r="A37" s="61"/>
      <c r="B37" s="198"/>
      <c r="C37" s="198"/>
      <c r="D37" s="198"/>
      <c r="E37" s="198"/>
      <c r="F37" s="61"/>
      <c r="G37" s="76"/>
      <c r="I37" s="63"/>
      <c r="K37" s="64"/>
    </row>
    <row r="38" spans="1:11" s="60" customFormat="1">
      <c r="A38" s="61"/>
      <c r="B38" s="199"/>
      <c r="C38" s="199"/>
      <c r="D38" s="199"/>
      <c r="E38" s="199"/>
      <c r="F38" s="61"/>
      <c r="G38" s="62"/>
      <c r="I38" s="74"/>
      <c r="K38" s="64"/>
    </row>
    <row r="39" spans="1:11" s="60" customFormat="1">
      <c r="A39" s="61"/>
      <c r="B39" s="62"/>
      <c r="F39" s="61"/>
      <c r="G39" s="62"/>
      <c r="I39" s="63"/>
      <c r="K39" s="64"/>
    </row>
    <row r="40" spans="1:11" s="60" customFormat="1">
      <c r="A40" s="61"/>
      <c r="B40" s="62"/>
      <c r="E40" s="77"/>
      <c r="F40" s="61"/>
      <c r="G40" s="197"/>
      <c r="H40" s="197"/>
      <c r="I40" s="197"/>
      <c r="K40" s="64"/>
    </row>
    <row r="41" spans="1:11">
      <c r="I41" s="74"/>
      <c r="K41" s="71"/>
    </row>
    <row r="42" spans="1:11" s="60" customFormat="1">
      <c r="A42" s="61"/>
      <c r="B42" s="62"/>
      <c r="F42" s="61"/>
      <c r="G42" s="76"/>
      <c r="I42" s="63"/>
      <c r="K42" s="64"/>
    </row>
    <row r="43" spans="1:11" s="60" customFormat="1">
      <c r="A43" s="61"/>
      <c r="B43" s="62"/>
      <c r="D43" s="78"/>
      <c r="F43" s="61"/>
      <c r="G43" s="62"/>
      <c r="I43" s="63"/>
      <c r="J43" s="78"/>
      <c r="K43" s="64"/>
    </row>
    <row r="45" spans="1:11" s="60" customFormat="1">
      <c r="A45" s="61"/>
      <c r="B45" s="62"/>
      <c r="E45" s="78"/>
      <c r="F45" s="61"/>
      <c r="G45" s="62"/>
      <c r="I45" s="63"/>
      <c r="K45" s="64"/>
    </row>
    <row r="46" spans="1:11" s="60" customFormat="1">
      <c r="A46" s="61"/>
      <c r="B46" s="62"/>
      <c r="C46" s="79"/>
      <c r="F46" s="61"/>
      <c r="G46" s="62"/>
      <c r="I46" s="63"/>
      <c r="K46" s="64"/>
    </row>
    <row r="47" spans="1:11" s="60" customFormat="1">
      <c r="A47" s="61"/>
      <c r="B47" s="62"/>
      <c r="C47" s="79"/>
      <c r="E47" s="80"/>
      <c r="F47" s="61"/>
      <c r="G47" s="62"/>
      <c r="H47" s="75"/>
      <c r="I47" s="79"/>
      <c r="K47" s="64"/>
    </row>
    <row r="48" spans="1:11" s="60" customFormat="1">
      <c r="A48" s="61"/>
      <c r="B48" s="62"/>
      <c r="D48" s="80"/>
      <c r="F48" s="61"/>
      <c r="G48" s="62"/>
      <c r="I48" s="63"/>
      <c r="K48" s="64"/>
    </row>
    <row r="49" spans="1:11" s="60" customFormat="1">
      <c r="A49" s="61"/>
      <c r="B49" s="62"/>
      <c r="F49" s="61"/>
      <c r="G49" s="62"/>
      <c r="I49" s="63"/>
      <c r="K49" s="64"/>
    </row>
    <row r="50" spans="1:11" s="60" customFormat="1">
      <c r="A50" s="61"/>
      <c r="B50" s="62"/>
      <c r="F50" s="61"/>
      <c r="G50" s="62"/>
      <c r="I50" s="63"/>
      <c r="K50" s="64"/>
    </row>
    <row r="51" spans="1:11" s="60" customFormat="1">
      <c r="A51" s="61"/>
      <c r="B51" s="62"/>
      <c r="C51" s="79"/>
      <c r="F51" s="61"/>
      <c r="G51" s="62"/>
      <c r="I51" s="63"/>
      <c r="K51" s="64"/>
    </row>
    <row r="52" spans="1:11" s="60" customFormat="1">
      <c r="A52" s="61"/>
      <c r="B52" s="76"/>
      <c r="D52" s="75"/>
      <c r="F52" s="61"/>
      <c r="G52" s="62"/>
      <c r="I52" s="63"/>
      <c r="K52" s="64"/>
    </row>
    <row r="54" spans="1:11" s="60" customFormat="1">
      <c r="A54" s="61"/>
      <c r="B54" s="62"/>
      <c r="F54" s="61"/>
      <c r="G54" s="62"/>
      <c r="I54" s="63"/>
      <c r="K54" s="64"/>
    </row>
    <row r="55" spans="1:11" s="60" customFormat="1">
      <c r="A55" s="61"/>
      <c r="B55" s="62"/>
      <c r="F55" s="61"/>
      <c r="G55" s="62"/>
      <c r="I55" s="63"/>
      <c r="K55" s="64"/>
    </row>
    <row r="57" spans="1:11" s="60" customFormat="1">
      <c r="A57" s="61"/>
      <c r="B57" s="62"/>
      <c r="D57" s="75"/>
      <c r="F57" s="61"/>
      <c r="G57" s="62"/>
      <c r="I57" s="63"/>
      <c r="K57" s="64"/>
    </row>
    <row r="58" spans="1:11" s="60" customFormat="1">
      <c r="A58" s="61"/>
      <c r="B58" s="62"/>
      <c r="D58" s="75"/>
      <c r="F58" s="61"/>
      <c r="G58" s="62"/>
      <c r="I58" s="63"/>
      <c r="K58" s="64"/>
    </row>
    <row r="59" spans="1:11" s="60" customFormat="1">
      <c r="A59" s="61"/>
      <c r="B59" s="62"/>
      <c r="D59" s="75"/>
      <c r="F59" s="61"/>
      <c r="G59" s="62"/>
      <c r="I59" s="63"/>
      <c r="K59" s="64"/>
    </row>
    <row r="60" spans="1:11" s="60" customFormat="1">
      <c r="A60" s="61"/>
      <c r="B60" s="62"/>
      <c r="C60" s="80"/>
      <c r="F60" s="61"/>
      <c r="G60" s="62"/>
      <c r="I60" s="63"/>
      <c r="K60" s="64"/>
    </row>
    <row r="62" spans="1:11" s="60" customFormat="1">
      <c r="A62" s="61"/>
      <c r="B62" s="62"/>
      <c r="F62" s="61"/>
      <c r="G62" s="62"/>
      <c r="I62" s="63"/>
      <c r="K62" s="64"/>
    </row>
    <row r="63" spans="1:11" s="60" customFormat="1">
      <c r="A63" s="61"/>
      <c r="B63" s="62"/>
      <c r="C63" s="80"/>
      <c r="F63" s="61"/>
      <c r="G63" s="62"/>
      <c r="I63" s="63"/>
      <c r="K63" s="64"/>
    </row>
    <row r="66" spans="1:11" s="60" customFormat="1">
      <c r="A66" s="61"/>
      <c r="B66" s="62"/>
      <c r="F66" s="61"/>
      <c r="G66" s="62"/>
      <c r="I66" s="63"/>
      <c r="K66" s="64"/>
    </row>
    <row r="67" spans="1:11" s="60" customFormat="1">
      <c r="A67" s="61"/>
      <c r="B67" s="62"/>
      <c r="C67" s="81"/>
      <c r="E67" s="75"/>
      <c r="F67" s="61"/>
      <c r="G67" s="62"/>
      <c r="I67" s="63"/>
      <c r="K67" s="64"/>
    </row>
    <row r="69" spans="1:11" s="60" customFormat="1">
      <c r="A69" s="61"/>
      <c r="B69" s="62"/>
      <c r="F69" s="61"/>
      <c r="G69" s="62"/>
      <c r="I69" s="63"/>
      <c r="K69" s="64"/>
    </row>
    <row r="70" spans="1:11" s="60" customFormat="1">
      <c r="A70" s="61"/>
      <c r="B70" s="62"/>
      <c r="C70" s="80"/>
      <c r="F70" s="61"/>
      <c r="G70" s="62"/>
      <c r="I70" s="63"/>
      <c r="K70" s="64"/>
    </row>
  </sheetData>
  <mergeCells count="13">
    <mergeCell ref="A1:B1"/>
    <mergeCell ref="A2:J2"/>
    <mergeCell ref="I3:J3"/>
    <mergeCell ref="C4:E4"/>
    <mergeCell ref="H4:J4"/>
    <mergeCell ref="G34:J34"/>
    <mergeCell ref="B37:E37"/>
    <mergeCell ref="B38:E38"/>
    <mergeCell ref="G40:I40"/>
    <mergeCell ref="A4:A5"/>
    <mergeCell ref="B4:B5"/>
    <mergeCell ref="F4:F5"/>
    <mergeCell ref="G4:G5"/>
  </mergeCells>
  <phoneticPr fontId="17" type="noConversion"/>
  <printOptions horizontalCentered="1"/>
  <pageMargins left="0.23622047244094491" right="0.23622047244094491" top="0.15748031496062992" bottom="0.15748031496062992" header="0.19685039370078741" footer="0.15748031496062992"/>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topLeftCell="A4" workbookViewId="0">
      <selection activeCell="G15" sqref="G15:J15"/>
    </sheetView>
  </sheetViews>
  <sheetFormatPr defaultColWidth="9" defaultRowHeight="13.5"/>
  <cols>
    <col min="3" max="3" width="16" customWidth="1"/>
    <col min="4" max="10" width="12.125" customWidth="1"/>
  </cols>
  <sheetData>
    <row r="2" spans="2:10" ht="31.5" customHeight="1">
      <c r="B2" s="253" t="s">
        <v>1</v>
      </c>
      <c r="C2" s="253" t="s">
        <v>14</v>
      </c>
      <c r="D2" s="253" t="s">
        <v>15</v>
      </c>
      <c r="E2" s="253" t="s">
        <v>16</v>
      </c>
      <c r="F2" s="253" t="s">
        <v>17</v>
      </c>
      <c r="G2" s="253" t="s">
        <v>18</v>
      </c>
      <c r="H2" s="253"/>
      <c r="I2" s="253" t="s">
        <v>19</v>
      </c>
      <c r="J2" s="253"/>
    </row>
    <row r="3" spans="2:10" ht="14.25">
      <c r="B3" s="253"/>
      <c r="C3" s="253"/>
      <c r="D3" s="253"/>
      <c r="E3" s="253"/>
      <c r="F3" s="253"/>
      <c r="G3" s="8" t="s">
        <v>20</v>
      </c>
      <c r="H3" s="8" t="s">
        <v>21</v>
      </c>
      <c r="I3" s="8" t="s">
        <v>20</v>
      </c>
      <c r="J3" s="8" t="s">
        <v>21</v>
      </c>
    </row>
    <row r="4" spans="2:10" ht="15.75">
      <c r="B4" s="8">
        <v>1</v>
      </c>
      <c r="C4" s="8" t="s">
        <v>10</v>
      </c>
      <c r="D4" s="9">
        <v>3637.52</v>
      </c>
      <c r="E4" s="9">
        <f>'2-预算执行明细表 (定)'!C6</f>
        <v>77.84</v>
      </c>
      <c r="F4" s="9">
        <f>'2-预算执行明细表 (定)'!G6</f>
        <v>88.6</v>
      </c>
      <c r="G4" s="10">
        <f>F4-E4</f>
        <v>10.759999999999991</v>
      </c>
      <c r="H4" s="11">
        <f>G4/E4</f>
        <v>0.13823227132579638</v>
      </c>
      <c r="I4" s="23">
        <f>F4-D4</f>
        <v>-3548.92</v>
      </c>
      <c r="J4" s="11">
        <f>I4/D4</f>
        <v>-0.97564274560689701</v>
      </c>
    </row>
    <row r="5" spans="2:10" ht="28.5">
      <c r="B5" s="8">
        <v>2</v>
      </c>
      <c r="C5" s="8" t="s">
        <v>3</v>
      </c>
      <c r="D5" s="9">
        <v>264.44</v>
      </c>
      <c r="E5" s="9">
        <f>'2-预算执行明细表 (定)'!C7</f>
        <v>14.21</v>
      </c>
      <c r="F5" s="9">
        <f>'2-预算执行明细表 (定)'!G7</f>
        <v>32.19</v>
      </c>
      <c r="G5" s="10">
        <f t="shared" ref="G5:G6" si="0">F5-E5</f>
        <v>17.979999999999997</v>
      </c>
      <c r="H5" s="11">
        <f t="shared" ref="H5:H6" si="1">G5/E5</f>
        <v>1.2653061224489792</v>
      </c>
      <c r="I5" s="23">
        <f t="shared" ref="I5:I6" si="2">F5-D5</f>
        <v>-232.25</v>
      </c>
      <c r="J5" s="11">
        <f t="shared" ref="J5:J6" si="3">I5/D5</f>
        <v>-0.87827106337921645</v>
      </c>
    </row>
    <row r="6" spans="2:10" ht="28.5">
      <c r="B6" s="8">
        <v>3</v>
      </c>
      <c r="C6" s="8" t="s">
        <v>11</v>
      </c>
      <c r="D6" s="9">
        <v>755.38</v>
      </c>
      <c r="E6" s="9">
        <f>'2-预算执行明细表 (定)'!C8</f>
        <v>0</v>
      </c>
      <c r="F6" s="9">
        <f>'2-预算执行明细表 (定)'!G8</f>
        <v>0</v>
      </c>
      <c r="G6" s="10">
        <f t="shared" si="0"/>
        <v>0</v>
      </c>
      <c r="H6" s="11" t="e">
        <f t="shared" si="1"/>
        <v>#DIV/0!</v>
      </c>
      <c r="I6" s="23">
        <f t="shared" si="2"/>
        <v>-755.38</v>
      </c>
      <c r="J6" s="11">
        <f t="shared" si="3"/>
        <v>-1</v>
      </c>
    </row>
    <row r="7" spans="2:10" ht="15.75">
      <c r="B7" s="8">
        <v>4</v>
      </c>
      <c r="C7" s="8" t="s">
        <v>4</v>
      </c>
      <c r="D7" s="9"/>
      <c r="E7" s="9"/>
      <c r="F7" s="9"/>
      <c r="G7" s="10"/>
      <c r="H7" s="11"/>
      <c r="I7" s="24"/>
      <c r="J7" s="11"/>
    </row>
    <row r="8" spans="2:10" ht="15.75">
      <c r="B8" s="8">
        <v>5</v>
      </c>
      <c r="C8" s="8" t="s">
        <v>12</v>
      </c>
      <c r="D8" s="9">
        <f>SUM(D4:D7)</f>
        <v>4657.34</v>
      </c>
      <c r="E8" s="9">
        <f>SUM(E4:E7)</f>
        <v>92.050000000000011</v>
      </c>
      <c r="F8" s="9">
        <f>SUM(F4:F7)</f>
        <v>120.78999999999999</v>
      </c>
      <c r="G8" s="12">
        <f>SUM(G4:G7)</f>
        <v>28.739999999999988</v>
      </c>
      <c r="H8" s="11">
        <f>G8/E8</f>
        <v>0.31222161868549686</v>
      </c>
      <c r="I8" s="10">
        <f>F8-D8</f>
        <v>-4536.55</v>
      </c>
      <c r="J8" s="11">
        <f>I8/D8</f>
        <v>-0.97406459481163066</v>
      </c>
    </row>
    <row r="9" spans="2:10" ht="28.5">
      <c r="B9" s="13" t="s">
        <v>22</v>
      </c>
      <c r="C9" s="252" t="s">
        <v>23</v>
      </c>
      <c r="D9" s="252"/>
      <c r="E9" s="252"/>
      <c r="F9" s="252"/>
      <c r="G9" s="252"/>
      <c r="H9" s="252"/>
      <c r="I9" s="252"/>
      <c r="J9" s="252"/>
    </row>
    <row r="10" spans="2:10" ht="15.75">
      <c r="B10" s="14"/>
      <c r="C10" s="14"/>
      <c r="D10" s="15"/>
      <c r="E10" s="15"/>
      <c r="F10" s="15"/>
      <c r="G10" s="16"/>
      <c r="H10" s="17"/>
      <c r="I10" s="25"/>
      <c r="J10" s="17"/>
    </row>
    <row r="13" spans="2:10" ht="31.5" customHeight="1">
      <c r="B13" s="253" t="s">
        <v>1</v>
      </c>
      <c r="C13" s="253" t="s">
        <v>24</v>
      </c>
      <c r="D13" s="254" t="s">
        <v>25</v>
      </c>
      <c r="E13" s="254" t="s">
        <v>26</v>
      </c>
      <c r="F13" s="254" t="s">
        <v>27</v>
      </c>
      <c r="G13" s="254" t="s">
        <v>28</v>
      </c>
      <c r="H13" s="254"/>
      <c r="I13" s="254" t="s">
        <v>29</v>
      </c>
      <c r="J13" s="254"/>
    </row>
    <row r="14" spans="2:10" ht="14.25">
      <c r="B14" s="253"/>
      <c r="C14" s="253"/>
      <c r="D14" s="254"/>
      <c r="E14" s="254"/>
      <c r="F14" s="254"/>
      <c r="G14" s="8" t="s">
        <v>20</v>
      </c>
      <c r="H14" s="8" t="s">
        <v>21</v>
      </c>
      <c r="I14" s="8" t="s">
        <v>20</v>
      </c>
      <c r="J14" s="8" t="s">
        <v>21</v>
      </c>
    </row>
    <row r="15" spans="2:10" ht="15.75">
      <c r="B15" s="18">
        <v>1</v>
      </c>
      <c r="C15" s="8" t="s">
        <v>30</v>
      </c>
      <c r="D15" s="9">
        <v>0.8</v>
      </c>
      <c r="E15" s="9">
        <v>3</v>
      </c>
      <c r="F15" s="9">
        <v>0.5</v>
      </c>
      <c r="G15" s="19">
        <f>F15-E15</f>
        <v>-2.5</v>
      </c>
      <c r="H15" s="20">
        <f>G15/E15</f>
        <v>-0.83333333333333337</v>
      </c>
      <c r="I15" s="19">
        <f>F15-D15</f>
        <v>-0.30000000000000004</v>
      </c>
      <c r="J15" s="20">
        <f>I15/D15</f>
        <v>-0.37500000000000006</v>
      </c>
    </row>
    <row r="16" spans="2:10" ht="28.5">
      <c r="B16" s="18">
        <v>2</v>
      </c>
      <c r="C16" s="8" t="s">
        <v>31</v>
      </c>
      <c r="D16" s="9"/>
      <c r="E16" s="9"/>
      <c r="F16" s="9"/>
      <c r="G16" s="19"/>
      <c r="H16" s="20"/>
      <c r="I16" s="19"/>
      <c r="J16" s="20"/>
    </row>
    <row r="17" spans="2:10" ht="28.5">
      <c r="B17" s="18">
        <v>3</v>
      </c>
      <c r="C17" s="8" t="s">
        <v>32</v>
      </c>
      <c r="D17" s="9">
        <v>0</v>
      </c>
      <c r="E17" s="9">
        <v>0</v>
      </c>
      <c r="F17" s="9">
        <v>0</v>
      </c>
      <c r="G17" s="19">
        <v>0</v>
      </c>
      <c r="H17" s="21">
        <v>0</v>
      </c>
      <c r="I17" s="19">
        <v>0</v>
      </c>
      <c r="J17" s="20" t="e">
        <f t="shared" ref="J17:J18" si="4">I17/D17</f>
        <v>#DIV/0!</v>
      </c>
    </row>
    <row r="18" spans="2:10" ht="15.75">
      <c r="B18" s="18">
        <v>4</v>
      </c>
      <c r="C18" s="8" t="s">
        <v>12</v>
      </c>
      <c r="D18" s="9">
        <f>SUM(D15:D17)</f>
        <v>0.8</v>
      </c>
      <c r="E18" s="9">
        <f t="shared" ref="E18:F18" si="5">SUM(E15:E17)</f>
        <v>3</v>
      </c>
      <c r="F18" s="9">
        <f t="shared" si="5"/>
        <v>0.5</v>
      </c>
      <c r="G18" s="19">
        <f t="shared" ref="G18" si="6">F18-E18</f>
        <v>-2.5</v>
      </c>
      <c r="H18" s="20">
        <f>G18/E18</f>
        <v>-0.83333333333333337</v>
      </c>
      <c r="I18" s="19">
        <f t="shared" ref="I18" si="7">F18-D18</f>
        <v>-0.30000000000000004</v>
      </c>
      <c r="J18" s="26">
        <f t="shared" si="4"/>
        <v>-0.37500000000000006</v>
      </c>
    </row>
    <row r="19" spans="2:10" ht="28.5">
      <c r="B19" s="13" t="s">
        <v>22</v>
      </c>
      <c r="C19" s="252" t="s">
        <v>33</v>
      </c>
      <c r="D19" s="252"/>
      <c r="E19" s="252"/>
      <c r="F19" s="252"/>
      <c r="G19" s="252"/>
      <c r="H19" s="252"/>
      <c r="I19" s="252"/>
      <c r="J19" s="252"/>
    </row>
    <row r="21" spans="2:10">
      <c r="D21" s="22"/>
    </row>
  </sheetData>
  <mergeCells count="16">
    <mergeCell ref="C19:J19"/>
    <mergeCell ref="B2:B3"/>
    <mergeCell ref="B13:B14"/>
    <mergeCell ref="C2:C3"/>
    <mergeCell ref="C13:C14"/>
    <mergeCell ref="D2:D3"/>
    <mergeCell ref="D13:D14"/>
    <mergeCell ref="E2:E3"/>
    <mergeCell ref="E13:E14"/>
    <mergeCell ref="F2:F3"/>
    <mergeCell ref="F13:F14"/>
    <mergeCell ref="G2:H2"/>
    <mergeCell ref="I2:J2"/>
    <mergeCell ref="C9:J9"/>
    <mergeCell ref="G13:H13"/>
    <mergeCell ref="I13:J13"/>
  </mergeCells>
  <phoneticPr fontId="17" type="noConversion"/>
  <pageMargins left="0.7" right="0.7" top="0.75" bottom="0.75" header="0.3" footer="0.3"/>
  <ignoredErrors>
    <ignoredError sqref="J17"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19"/>
  <sheetViews>
    <sheetView workbookViewId="0">
      <selection activeCell="H23" sqref="H23"/>
    </sheetView>
  </sheetViews>
  <sheetFormatPr defaultColWidth="9" defaultRowHeight="13.5"/>
  <cols>
    <col min="3" max="3" width="17.25" style="6" customWidth="1"/>
    <col min="4" max="4" width="17.25" customWidth="1"/>
  </cols>
  <sheetData>
    <row r="2" spans="3:4">
      <c r="C2" s="6">
        <v>11700435.91</v>
      </c>
      <c r="D2" s="7">
        <v>11156543.130000001</v>
      </c>
    </row>
    <row r="3" spans="3:4">
      <c r="C3" s="6">
        <v>1334192</v>
      </c>
      <c r="D3" s="7">
        <v>2496153.2400000002</v>
      </c>
    </row>
    <row r="4" spans="3:4">
      <c r="C4" s="6">
        <v>10738235.5</v>
      </c>
      <c r="D4" s="7">
        <v>13768080</v>
      </c>
    </row>
    <row r="5" spans="3:4">
      <c r="C5" s="6">
        <v>5941358.9000000004</v>
      </c>
      <c r="D5" s="7">
        <v>6289649.54</v>
      </c>
    </row>
    <row r="6" spans="3:4">
      <c r="C6" s="6">
        <v>2968714.12</v>
      </c>
      <c r="D6" s="7">
        <v>2866185.6</v>
      </c>
    </row>
    <row r="7" spans="3:4">
      <c r="C7" s="6">
        <v>1448182.87</v>
      </c>
      <c r="D7" s="7">
        <v>1521751.29</v>
      </c>
    </row>
    <row r="8" spans="3:4">
      <c r="C8" s="6">
        <v>1617867</v>
      </c>
      <c r="D8">
        <v>3565405</v>
      </c>
    </row>
    <row r="9" spans="3:4">
      <c r="C9" s="6">
        <v>3421480</v>
      </c>
      <c r="D9" s="7">
        <v>1651731</v>
      </c>
    </row>
    <row r="10" spans="3:4">
      <c r="C10" s="6">
        <v>892202.85</v>
      </c>
      <c r="D10" s="7">
        <v>698215.96</v>
      </c>
    </row>
    <row r="11" spans="3:4">
      <c r="C11" s="6">
        <f>SUM(C2:C10)</f>
        <v>40062669.150000006</v>
      </c>
      <c r="D11" s="6">
        <f>SUM(D2:D10)</f>
        <v>44013714.760000005</v>
      </c>
    </row>
    <row r="13" spans="3:4">
      <c r="C13" s="6">
        <v>343140.75</v>
      </c>
      <c r="D13" s="7">
        <v>318548.40000000002</v>
      </c>
    </row>
    <row r="14" spans="3:4">
      <c r="C14" s="6">
        <v>7463057.8899999997</v>
      </c>
      <c r="D14" s="7">
        <v>6875178.9299999997</v>
      </c>
    </row>
    <row r="15" spans="3:4">
      <c r="C15" s="6">
        <v>307956</v>
      </c>
      <c r="D15" s="7">
        <v>97954</v>
      </c>
    </row>
    <row r="16" spans="3:4">
      <c r="C16" s="6">
        <v>21920</v>
      </c>
      <c r="D16" s="7">
        <v>21400</v>
      </c>
    </row>
    <row r="17" spans="3:4">
      <c r="C17" s="6">
        <v>836336.62</v>
      </c>
      <c r="D17" s="7">
        <v>849032.69</v>
      </c>
    </row>
    <row r="18" spans="3:4">
      <c r="C18" s="6">
        <v>1000</v>
      </c>
      <c r="D18" s="7">
        <v>51735</v>
      </c>
    </row>
    <row r="19" spans="3:4">
      <c r="C19" s="6">
        <v>59420</v>
      </c>
      <c r="D19" s="7">
        <v>33191.1</v>
      </c>
    </row>
  </sheetData>
  <phoneticPr fontId="17"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1"/>
  <sheetViews>
    <sheetView topLeftCell="A16" workbookViewId="0">
      <selection activeCell="V10" sqref="V10"/>
    </sheetView>
  </sheetViews>
  <sheetFormatPr defaultColWidth="9" defaultRowHeight="13.5"/>
  <cols>
    <col min="1" max="1" width="5.5" style="1" customWidth="1"/>
    <col min="2" max="2" width="7.5" style="1" customWidth="1"/>
    <col min="3" max="3" width="8.5" style="1" customWidth="1"/>
    <col min="4" max="7" width="5.5" style="1" customWidth="1"/>
    <col min="8" max="8" width="7.5" style="1" customWidth="1"/>
    <col min="9" max="9" width="8.5" style="1" customWidth="1"/>
    <col min="10" max="13" width="5.5" style="1" customWidth="1"/>
    <col min="14" max="14" width="7.5" style="1" customWidth="1"/>
    <col min="15" max="15" width="8.5" style="1" customWidth="1"/>
    <col min="16" max="18" width="5.5" style="1" customWidth="1"/>
    <col min="19" max="16384" width="9" style="2"/>
  </cols>
  <sheetData>
    <row r="2" spans="1:18">
      <c r="A2" s="255" t="s">
        <v>34</v>
      </c>
      <c r="B2" s="255"/>
      <c r="C2" s="255"/>
      <c r="D2" s="255"/>
      <c r="E2" s="255"/>
      <c r="F2" s="255"/>
      <c r="G2" s="255"/>
      <c r="H2" s="255"/>
      <c r="I2" s="255"/>
      <c r="J2" s="255"/>
      <c r="K2" s="255"/>
      <c r="L2" s="255"/>
      <c r="M2" s="255"/>
      <c r="N2" s="255"/>
      <c r="O2" s="255"/>
      <c r="P2" s="3"/>
      <c r="Q2" s="3"/>
      <c r="R2" s="3"/>
    </row>
    <row r="3" spans="1:18">
      <c r="A3" s="3" t="s">
        <v>35</v>
      </c>
      <c r="B3" s="3" t="s">
        <v>36</v>
      </c>
      <c r="C3" s="3" t="s">
        <v>37</v>
      </c>
      <c r="D3" s="3" t="s">
        <v>38</v>
      </c>
      <c r="E3" s="3" t="s">
        <v>39</v>
      </c>
      <c r="F3" s="3" t="s">
        <v>9</v>
      </c>
      <c r="G3" s="3" t="s">
        <v>40</v>
      </c>
      <c r="H3" s="3" t="s">
        <v>36</v>
      </c>
      <c r="I3" s="3" t="s">
        <v>37</v>
      </c>
      <c r="J3" s="3" t="s">
        <v>38</v>
      </c>
      <c r="K3" s="3" t="s">
        <v>39</v>
      </c>
      <c r="L3" s="3" t="s">
        <v>9</v>
      </c>
      <c r="M3" s="3" t="s">
        <v>41</v>
      </c>
      <c r="N3" s="3" t="s">
        <v>36</v>
      </c>
      <c r="O3" s="3" t="s">
        <v>37</v>
      </c>
      <c r="P3" s="3" t="s">
        <v>38</v>
      </c>
      <c r="Q3" s="3" t="s">
        <v>39</v>
      </c>
      <c r="R3" s="3" t="s">
        <v>9</v>
      </c>
    </row>
    <row r="4" spans="1:18">
      <c r="A4" s="3">
        <v>506</v>
      </c>
      <c r="B4" s="3" t="s">
        <v>42</v>
      </c>
      <c r="C4" s="3">
        <v>30</v>
      </c>
      <c r="D4" s="3"/>
      <c r="E4" s="3"/>
      <c r="F4" s="3"/>
      <c r="G4" s="3">
        <v>490</v>
      </c>
      <c r="H4" s="3" t="s">
        <v>42</v>
      </c>
      <c r="I4" s="3">
        <v>30</v>
      </c>
      <c r="J4" s="3"/>
      <c r="K4" s="3">
        <f>I4-J4</f>
        <v>30</v>
      </c>
      <c r="L4" s="3">
        <v>1</v>
      </c>
      <c r="M4" s="3">
        <v>474</v>
      </c>
      <c r="N4" s="3" t="s">
        <v>42</v>
      </c>
      <c r="O4" s="3">
        <v>28</v>
      </c>
      <c r="P4" s="3"/>
      <c r="Q4" s="3"/>
      <c r="R4" s="3">
        <v>2</v>
      </c>
    </row>
    <row r="5" spans="1:18">
      <c r="A5" s="3">
        <v>507</v>
      </c>
      <c r="B5" s="3" t="s">
        <v>42</v>
      </c>
      <c r="C5" s="3">
        <v>30</v>
      </c>
      <c r="D5" s="3"/>
      <c r="E5" s="3"/>
      <c r="F5" s="3"/>
      <c r="G5" s="3">
        <v>491</v>
      </c>
      <c r="H5" s="3" t="s">
        <v>42</v>
      </c>
      <c r="I5" s="3">
        <v>30</v>
      </c>
      <c r="J5" s="3"/>
      <c r="K5" s="3">
        <f t="shared" ref="K5:K19" si="0">I5-J5</f>
        <v>30</v>
      </c>
      <c r="L5" s="3">
        <v>4</v>
      </c>
      <c r="M5" s="3">
        <v>475</v>
      </c>
      <c r="N5" s="3" t="s">
        <v>42</v>
      </c>
      <c r="O5" s="3">
        <v>25</v>
      </c>
      <c r="P5" s="3"/>
      <c r="Q5" s="3"/>
      <c r="R5" s="3">
        <v>5</v>
      </c>
    </row>
    <row r="6" spans="1:18">
      <c r="A6" s="3">
        <v>508</v>
      </c>
      <c r="B6" s="3" t="s">
        <v>43</v>
      </c>
      <c r="C6" s="4">
        <v>59</v>
      </c>
      <c r="D6" s="3">
        <v>59</v>
      </c>
      <c r="E6" s="3">
        <f>C6-D6</f>
        <v>0</v>
      </c>
      <c r="F6" s="3">
        <v>1</v>
      </c>
      <c r="G6" s="3">
        <v>492</v>
      </c>
      <c r="H6" s="3" t="s">
        <v>44</v>
      </c>
      <c r="I6" s="3">
        <v>57</v>
      </c>
      <c r="J6" s="3">
        <v>55</v>
      </c>
      <c r="K6" s="3">
        <f t="shared" si="0"/>
        <v>2</v>
      </c>
      <c r="L6" s="3"/>
      <c r="M6" s="3">
        <v>476</v>
      </c>
      <c r="N6" s="3" t="s">
        <v>44</v>
      </c>
      <c r="O6" s="3">
        <v>59</v>
      </c>
      <c r="P6" s="3">
        <f>56+2</f>
        <v>58</v>
      </c>
      <c r="Q6" s="3">
        <f>O6-P6</f>
        <v>1</v>
      </c>
      <c r="R6" s="3"/>
    </row>
    <row r="7" spans="1:18">
      <c r="A7" s="3">
        <v>509</v>
      </c>
      <c r="B7" s="3" t="s">
        <v>43</v>
      </c>
      <c r="C7" s="4">
        <v>60</v>
      </c>
      <c r="D7" s="3">
        <v>60</v>
      </c>
      <c r="E7" s="3">
        <f t="shared" ref="E7:E19" si="1">C7-D7</f>
        <v>0</v>
      </c>
      <c r="F7" s="3">
        <v>3</v>
      </c>
      <c r="G7" s="3">
        <v>493</v>
      </c>
      <c r="H7" s="3" t="s">
        <v>44</v>
      </c>
      <c r="I7" s="3">
        <v>55</v>
      </c>
      <c r="J7" s="3">
        <v>54</v>
      </c>
      <c r="K7" s="3">
        <f t="shared" si="0"/>
        <v>1</v>
      </c>
      <c r="L7" s="3">
        <v>1</v>
      </c>
      <c r="M7" s="3">
        <v>477</v>
      </c>
      <c r="N7" s="3" t="s">
        <v>44</v>
      </c>
      <c r="O7" s="3">
        <v>66</v>
      </c>
      <c r="P7" s="3">
        <f>63+1</f>
        <v>64</v>
      </c>
      <c r="Q7" s="3">
        <f t="shared" ref="Q7:Q19" si="2">O7-P7</f>
        <v>2</v>
      </c>
      <c r="R7" s="3"/>
    </row>
    <row r="8" spans="1:18">
      <c r="A8" s="3">
        <v>510</v>
      </c>
      <c r="B8" s="3" t="s">
        <v>43</v>
      </c>
      <c r="C8" s="4">
        <v>61</v>
      </c>
      <c r="D8" s="3">
        <v>59</v>
      </c>
      <c r="E8" s="3">
        <f t="shared" si="1"/>
        <v>2</v>
      </c>
      <c r="F8" s="3"/>
      <c r="G8" s="3">
        <v>494</v>
      </c>
      <c r="H8" s="3" t="s">
        <v>44</v>
      </c>
      <c r="I8" s="3">
        <v>51</v>
      </c>
      <c r="J8" s="3">
        <v>49</v>
      </c>
      <c r="K8" s="3">
        <f t="shared" si="0"/>
        <v>2</v>
      </c>
      <c r="L8" s="3"/>
      <c r="M8" s="3">
        <v>478</v>
      </c>
      <c r="N8" s="3" t="s">
        <v>43</v>
      </c>
      <c r="O8" s="3">
        <v>56</v>
      </c>
      <c r="P8" s="3">
        <v>53</v>
      </c>
      <c r="Q8" s="3">
        <f t="shared" si="2"/>
        <v>3</v>
      </c>
      <c r="R8" s="3">
        <v>1</v>
      </c>
    </row>
    <row r="9" spans="1:18">
      <c r="A9" s="3">
        <v>511</v>
      </c>
      <c r="B9" s="3" t="s">
        <v>43</v>
      </c>
      <c r="C9" s="4">
        <v>60</v>
      </c>
      <c r="D9" s="3">
        <v>60</v>
      </c>
      <c r="E9" s="3">
        <f t="shared" si="1"/>
        <v>0</v>
      </c>
      <c r="F9" s="3"/>
      <c r="G9" s="3">
        <v>495</v>
      </c>
      <c r="H9" s="3" t="s">
        <v>44</v>
      </c>
      <c r="I9" s="3">
        <v>48</v>
      </c>
      <c r="J9" s="3">
        <v>45</v>
      </c>
      <c r="K9" s="3">
        <f t="shared" si="0"/>
        <v>3</v>
      </c>
      <c r="L9" s="3">
        <v>1</v>
      </c>
      <c r="M9" s="3">
        <v>479</v>
      </c>
      <c r="N9" s="3" t="s">
        <v>43</v>
      </c>
      <c r="O9" s="3">
        <v>52</v>
      </c>
      <c r="P9" s="3">
        <v>51</v>
      </c>
      <c r="Q9" s="3">
        <f t="shared" si="2"/>
        <v>1</v>
      </c>
      <c r="R9" s="3"/>
    </row>
    <row r="10" spans="1:18">
      <c r="A10" s="3">
        <v>512</v>
      </c>
      <c r="B10" s="3" t="s">
        <v>43</v>
      </c>
      <c r="C10" s="4">
        <v>60</v>
      </c>
      <c r="D10" s="3">
        <v>60</v>
      </c>
      <c r="E10" s="3">
        <f t="shared" si="1"/>
        <v>0</v>
      </c>
      <c r="F10" s="3">
        <v>2</v>
      </c>
      <c r="G10" s="3">
        <v>496</v>
      </c>
      <c r="H10" s="3" t="s">
        <v>44</v>
      </c>
      <c r="I10" s="3">
        <v>67</v>
      </c>
      <c r="J10" s="3">
        <v>67</v>
      </c>
      <c r="K10" s="3">
        <f t="shared" si="0"/>
        <v>0</v>
      </c>
      <c r="L10" s="3"/>
      <c r="M10" s="3">
        <v>480</v>
      </c>
      <c r="N10" s="3" t="s">
        <v>43</v>
      </c>
      <c r="O10" s="3">
        <v>57</v>
      </c>
      <c r="P10" s="3">
        <v>54</v>
      </c>
      <c r="Q10" s="3">
        <f t="shared" si="2"/>
        <v>3</v>
      </c>
      <c r="R10" s="3"/>
    </row>
    <row r="11" spans="1:18">
      <c r="A11" s="3">
        <v>513</v>
      </c>
      <c r="B11" s="3" t="s">
        <v>43</v>
      </c>
      <c r="C11" s="4">
        <v>60</v>
      </c>
      <c r="D11" s="3">
        <v>60</v>
      </c>
      <c r="E11" s="3">
        <f t="shared" si="1"/>
        <v>0</v>
      </c>
      <c r="F11" s="3"/>
      <c r="G11" s="3">
        <v>497</v>
      </c>
      <c r="H11" s="3" t="s">
        <v>44</v>
      </c>
      <c r="I11" s="3">
        <v>69</v>
      </c>
      <c r="J11" s="3">
        <v>67</v>
      </c>
      <c r="K11" s="3">
        <f t="shared" si="0"/>
        <v>2</v>
      </c>
      <c r="L11" s="3"/>
      <c r="M11" s="3">
        <v>481</v>
      </c>
      <c r="N11" s="3" t="s">
        <v>43</v>
      </c>
      <c r="O11" s="3">
        <v>54</v>
      </c>
      <c r="P11" s="3">
        <v>52</v>
      </c>
      <c r="Q11" s="3">
        <f t="shared" si="2"/>
        <v>2</v>
      </c>
      <c r="R11" s="3"/>
    </row>
    <row r="12" spans="1:18">
      <c r="A12" s="3">
        <v>514</v>
      </c>
      <c r="B12" s="3" t="s">
        <v>43</v>
      </c>
      <c r="C12" s="4">
        <v>61</v>
      </c>
      <c r="D12" s="3">
        <v>61</v>
      </c>
      <c r="E12" s="3">
        <f t="shared" si="1"/>
        <v>0</v>
      </c>
      <c r="F12" s="3"/>
      <c r="G12" s="3">
        <v>498</v>
      </c>
      <c r="H12" s="3" t="s">
        <v>43</v>
      </c>
      <c r="I12" s="3">
        <v>68</v>
      </c>
      <c r="J12" s="3">
        <v>63</v>
      </c>
      <c r="K12" s="3">
        <f t="shared" si="0"/>
        <v>5</v>
      </c>
      <c r="L12" s="3"/>
      <c r="M12" s="3">
        <v>482</v>
      </c>
      <c r="N12" s="3" t="s">
        <v>43</v>
      </c>
      <c r="O12" s="3">
        <v>61</v>
      </c>
      <c r="P12" s="3">
        <f>58+1</f>
        <v>59</v>
      </c>
      <c r="Q12" s="3">
        <f t="shared" si="2"/>
        <v>2</v>
      </c>
      <c r="R12" s="3"/>
    </row>
    <row r="13" spans="1:18">
      <c r="A13" s="3">
        <v>515</v>
      </c>
      <c r="B13" s="3" t="s">
        <v>44</v>
      </c>
      <c r="C13" s="4">
        <v>59</v>
      </c>
      <c r="D13" s="3">
        <v>57</v>
      </c>
      <c r="E13" s="3">
        <f t="shared" si="1"/>
        <v>2</v>
      </c>
      <c r="F13" s="3"/>
      <c r="G13" s="3">
        <v>499</v>
      </c>
      <c r="H13" s="3" t="s">
        <v>43</v>
      </c>
      <c r="I13" s="3">
        <v>66</v>
      </c>
      <c r="J13" s="3">
        <v>65</v>
      </c>
      <c r="K13" s="3">
        <f t="shared" si="0"/>
        <v>1</v>
      </c>
      <c r="L13" s="3"/>
      <c r="M13" s="3">
        <v>483</v>
      </c>
      <c r="N13" s="3" t="s">
        <v>43</v>
      </c>
      <c r="O13" s="3">
        <v>63</v>
      </c>
      <c r="P13" s="3">
        <v>63</v>
      </c>
      <c r="Q13" s="3">
        <f t="shared" si="2"/>
        <v>0</v>
      </c>
      <c r="R13" s="3"/>
    </row>
    <row r="14" spans="1:18">
      <c r="A14" s="3">
        <v>516</v>
      </c>
      <c r="B14" s="3" t="s">
        <v>44</v>
      </c>
      <c r="C14" s="4">
        <v>58</v>
      </c>
      <c r="D14" s="3">
        <v>56</v>
      </c>
      <c r="E14" s="3">
        <f t="shared" si="1"/>
        <v>2</v>
      </c>
      <c r="F14" s="3"/>
      <c r="G14" s="3">
        <v>500</v>
      </c>
      <c r="H14" s="3" t="s">
        <v>43</v>
      </c>
      <c r="I14" s="3">
        <v>66</v>
      </c>
      <c r="J14" s="3">
        <v>65</v>
      </c>
      <c r="K14" s="3">
        <f t="shared" si="0"/>
        <v>1</v>
      </c>
      <c r="L14" s="3"/>
      <c r="M14" s="3">
        <v>484</v>
      </c>
      <c r="N14" s="3" t="s">
        <v>43</v>
      </c>
      <c r="O14" s="3">
        <v>59</v>
      </c>
      <c r="P14" s="3">
        <v>58</v>
      </c>
      <c r="Q14" s="3">
        <f t="shared" si="2"/>
        <v>1</v>
      </c>
      <c r="R14" s="3"/>
    </row>
    <row r="15" spans="1:18">
      <c r="A15" s="3">
        <v>517</v>
      </c>
      <c r="B15" s="3" t="s">
        <v>44</v>
      </c>
      <c r="C15" s="3">
        <v>54</v>
      </c>
      <c r="D15" s="3">
        <v>54</v>
      </c>
      <c r="E15" s="3">
        <f t="shared" si="1"/>
        <v>0</v>
      </c>
      <c r="F15" s="3">
        <v>2</v>
      </c>
      <c r="G15" s="3">
        <v>501</v>
      </c>
      <c r="H15" s="3" t="s">
        <v>43</v>
      </c>
      <c r="I15" s="3">
        <v>69</v>
      </c>
      <c r="J15" s="3">
        <v>68</v>
      </c>
      <c r="K15" s="3">
        <f t="shared" si="0"/>
        <v>1</v>
      </c>
      <c r="L15" s="3"/>
      <c r="M15" s="3">
        <v>485</v>
      </c>
      <c r="N15" s="3" t="s">
        <v>45</v>
      </c>
      <c r="O15" s="3">
        <v>52</v>
      </c>
      <c r="P15" s="3">
        <v>52</v>
      </c>
      <c r="Q15" s="3">
        <f t="shared" si="2"/>
        <v>0</v>
      </c>
      <c r="R15" s="3"/>
    </row>
    <row r="16" spans="1:18">
      <c r="A16" s="3">
        <v>518</v>
      </c>
      <c r="B16" s="3" t="s">
        <v>44</v>
      </c>
      <c r="C16" s="4">
        <v>57</v>
      </c>
      <c r="D16" s="3">
        <v>56</v>
      </c>
      <c r="E16" s="3">
        <f t="shared" si="1"/>
        <v>1</v>
      </c>
      <c r="F16" s="3"/>
      <c r="G16" s="3">
        <v>502</v>
      </c>
      <c r="H16" s="3" t="s">
        <v>43</v>
      </c>
      <c r="I16" s="3">
        <v>56</v>
      </c>
      <c r="J16" s="3">
        <v>55</v>
      </c>
      <c r="K16" s="3">
        <f t="shared" si="0"/>
        <v>1</v>
      </c>
      <c r="L16" s="3"/>
      <c r="M16" s="3">
        <v>486</v>
      </c>
      <c r="N16" s="3" t="s">
        <v>43</v>
      </c>
      <c r="O16" s="3">
        <v>45</v>
      </c>
      <c r="P16" s="3">
        <v>45</v>
      </c>
      <c r="Q16" s="3">
        <f t="shared" si="2"/>
        <v>0</v>
      </c>
      <c r="R16" s="3">
        <v>1</v>
      </c>
    </row>
    <row r="17" spans="1:24">
      <c r="A17" s="3">
        <v>519</v>
      </c>
      <c r="B17" s="3" t="s">
        <v>44</v>
      </c>
      <c r="C17" s="3">
        <v>55</v>
      </c>
      <c r="D17" s="3">
        <v>53</v>
      </c>
      <c r="E17" s="3">
        <f t="shared" si="1"/>
        <v>2</v>
      </c>
      <c r="F17" s="3"/>
      <c r="G17" s="3">
        <v>503</v>
      </c>
      <c r="H17" s="3" t="s">
        <v>43</v>
      </c>
      <c r="I17" s="3">
        <v>64</v>
      </c>
      <c r="J17" s="3">
        <v>61</v>
      </c>
      <c r="K17" s="3">
        <f t="shared" si="0"/>
        <v>3</v>
      </c>
      <c r="L17" s="3"/>
      <c r="M17" s="3">
        <v>487</v>
      </c>
      <c r="N17" s="3" t="s">
        <v>43</v>
      </c>
      <c r="O17" s="3">
        <v>44</v>
      </c>
      <c r="P17" s="3">
        <v>41</v>
      </c>
      <c r="Q17" s="3">
        <f t="shared" si="2"/>
        <v>3</v>
      </c>
      <c r="R17" s="3">
        <v>1</v>
      </c>
    </row>
    <row r="18" spans="1:24">
      <c r="A18" s="3">
        <v>520</v>
      </c>
      <c r="B18" s="3" t="s">
        <v>44</v>
      </c>
      <c r="C18" s="3">
        <v>54</v>
      </c>
      <c r="D18" s="3">
        <v>53</v>
      </c>
      <c r="E18" s="3">
        <f t="shared" si="1"/>
        <v>1</v>
      </c>
      <c r="F18" s="3"/>
      <c r="G18" s="3">
        <v>504</v>
      </c>
      <c r="H18" s="3" t="s">
        <v>43</v>
      </c>
      <c r="I18" s="3">
        <v>50</v>
      </c>
      <c r="J18" s="3">
        <v>50</v>
      </c>
      <c r="K18" s="3">
        <f t="shared" si="0"/>
        <v>0</v>
      </c>
      <c r="L18" s="3"/>
      <c r="M18" s="3">
        <v>488</v>
      </c>
      <c r="N18" s="3" t="s">
        <v>43</v>
      </c>
      <c r="O18" s="3">
        <f>55+1</f>
        <v>56</v>
      </c>
      <c r="P18" s="3">
        <v>52</v>
      </c>
      <c r="Q18" s="3">
        <f t="shared" si="2"/>
        <v>4</v>
      </c>
      <c r="R18" s="3">
        <v>1</v>
      </c>
    </row>
    <row r="19" spans="1:24" ht="12.6" customHeight="1">
      <c r="A19" s="3">
        <v>521</v>
      </c>
      <c r="B19" s="3" t="s">
        <v>44</v>
      </c>
      <c r="C19" s="4">
        <v>56</v>
      </c>
      <c r="D19" s="3">
        <v>55</v>
      </c>
      <c r="E19" s="3">
        <f t="shared" si="1"/>
        <v>1</v>
      </c>
      <c r="F19" s="3"/>
      <c r="G19" s="3">
        <v>505</v>
      </c>
      <c r="H19" s="3" t="s">
        <v>43</v>
      </c>
      <c r="I19" s="3">
        <v>31</v>
      </c>
      <c r="J19" s="3">
        <v>31</v>
      </c>
      <c r="K19" s="3">
        <f t="shared" si="0"/>
        <v>0</v>
      </c>
      <c r="L19" s="3"/>
      <c r="M19" s="3">
        <v>489</v>
      </c>
      <c r="N19" s="3" t="s">
        <v>43</v>
      </c>
      <c r="O19" s="3">
        <v>61</v>
      </c>
      <c r="P19" s="3">
        <v>60</v>
      </c>
      <c r="Q19" s="3">
        <f t="shared" si="2"/>
        <v>1</v>
      </c>
      <c r="R19" s="3">
        <v>1</v>
      </c>
    </row>
    <row r="20" spans="1:24" ht="12.6" customHeight="1">
      <c r="A20" s="3" t="s">
        <v>12</v>
      </c>
      <c r="B20" s="3"/>
      <c r="C20" s="3">
        <f>SUM(C4:C19)</f>
        <v>874</v>
      </c>
      <c r="D20" s="3">
        <f>SUM(D6:D19)</f>
        <v>803</v>
      </c>
      <c r="E20" s="3"/>
      <c r="F20" s="3"/>
      <c r="G20" s="3"/>
      <c r="H20" s="3"/>
      <c r="I20" s="3">
        <f t="shared" ref="I20:P20" si="3">SUM(I4:I19)</f>
        <v>877</v>
      </c>
      <c r="J20" s="3">
        <f t="shared" si="3"/>
        <v>795</v>
      </c>
      <c r="K20" s="3"/>
      <c r="L20" s="3"/>
      <c r="M20" s="3"/>
      <c r="N20" s="3"/>
      <c r="O20" s="3">
        <f t="shared" si="3"/>
        <v>838</v>
      </c>
      <c r="P20" s="3">
        <f t="shared" si="3"/>
        <v>762</v>
      </c>
      <c r="Q20" s="3"/>
      <c r="R20" s="3"/>
      <c r="S20" s="2">
        <v>835</v>
      </c>
      <c r="T20" s="2">
        <v>837</v>
      </c>
      <c r="U20" s="2">
        <v>801</v>
      </c>
      <c r="V20" s="2">
        <f>C20-S20</f>
        <v>39</v>
      </c>
      <c r="W20" s="2">
        <f>I20-T20</f>
        <v>40</v>
      </c>
      <c r="X20" s="2">
        <f>O20-U20</f>
        <v>37</v>
      </c>
    </row>
    <row r="21" spans="1:24" ht="12.6" customHeight="1">
      <c r="A21" s="3"/>
      <c r="B21" s="3"/>
      <c r="C21" s="3">
        <f>C20/16</f>
        <v>54.625</v>
      </c>
      <c r="D21" s="3"/>
      <c r="E21" s="3"/>
      <c r="F21" s="3"/>
      <c r="G21" s="3"/>
      <c r="H21" s="3"/>
      <c r="I21" s="3">
        <f>I20/16</f>
        <v>54.8125</v>
      </c>
      <c r="J21" s="3"/>
      <c r="K21" s="3"/>
      <c r="L21" s="3"/>
      <c r="M21" s="3"/>
      <c r="N21" s="3"/>
      <c r="O21" s="5">
        <f>O20/15</f>
        <v>55.866666666666667</v>
      </c>
      <c r="P21" s="5"/>
      <c r="Q21" s="5"/>
      <c r="R21" s="3"/>
      <c r="S21" s="2">
        <f>SUM(C6:C19)</f>
        <v>814</v>
      </c>
      <c r="T21" s="2">
        <f>S21/14</f>
        <v>58.142857142857146</v>
      </c>
    </row>
    <row r="22" spans="1:24" ht="12.6" customHeight="1">
      <c r="A22" s="256" t="s">
        <v>46</v>
      </c>
      <c r="B22" s="257"/>
      <c r="C22" s="257"/>
      <c r="D22" s="257"/>
      <c r="E22" s="257"/>
      <c r="F22" s="257"/>
      <c r="G22" s="257"/>
      <c r="H22" s="257"/>
      <c r="I22" s="257"/>
      <c r="J22" s="257"/>
      <c r="K22" s="257"/>
      <c r="L22" s="257"/>
      <c r="M22" s="257"/>
      <c r="N22" s="257"/>
      <c r="O22" s="257"/>
      <c r="P22" s="257"/>
      <c r="Q22" s="257"/>
      <c r="R22" s="258"/>
    </row>
    <row r="23" spans="1:24" s="1" customFormat="1">
      <c r="A23" s="3" t="s">
        <v>35</v>
      </c>
      <c r="B23" s="3" t="s">
        <v>36</v>
      </c>
      <c r="C23" s="3" t="s">
        <v>37</v>
      </c>
      <c r="D23" s="3"/>
      <c r="E23" s="3"/>
      <c r="F23" s="3" t="s">
        <v>9</v>
      </c>
      <c r="G23" s="3" t="s">
        <v>40</v>
      </c>
      <c r="H23" s="3" t="s">
        <v>36</v>
      </c>
      <c r="I23" s="3" t="s">
        <v>37</v>
      </c>
      <c r="J23" s="3"/>
      <c r="K23" s="3"/>
      <c r="L23" s="3" t="s">
        <v>9</v>
      </c>
      <c r="M23" s="3" t="s">
        <v>41</v>
      </c>
      <c r="N23" s="3" t="s">
        <v>36</v>
      </c>
      <c r="O23" s="3" t="s">
        <v>37</v>
      </c>
      <c r="P23" s="3"/>
      <c r="Q23" s="3"/>
      <c r="R23" s="3" t="s">
        <v>9</v>
      </c>
    </row>
    <row r="24" spans="1:24">
      <c r="A24" s="3">
        <v>490</v>
      </c>
      <c r="B24" s="3" t="s">
        <v>42</v>
      </c>
      <c r="C24" s="3">
        <v>30</v>
      </c>
      <c r="D24" s="3"/>
      <c r="E24" s="3"/>
      <c r="F24" s="3">
        <v>1</v>
      </c>
      <c r="G24" s="3">
        <v>474</v>
      </c>
      <c r="H24" s="3" t="s">
        <v>42</v>
      </c>
      <c r="I24" s="3">
        <v>30</v>
      </c>
      <c r="J24" s="3"/>
      <c r="K24" s="3"/>
      <c r="L24" s="3">
        <v>2</v>
      </c>
      <c r="M24" s="3">
        <v>459</v>
      </c>
      <c r="N24" s="3" t="s">
        <v>42</v>
      </c>
      <c r="O24" s="3">
        <v>27</v>
      </c>
      <c r="P24" s="3"/>
      <c r="Q24" s="3"/>
      <c r="R24" s="3"/>
    </row>
    <row r="25" spans="1:24">
      <c r="A25" s="3">
        <v>491</v>
      </c>
      <c r="B25" s="3" t="s">
        <v>42</v>
      </c>
      <c r="C25" s="3">
        <v>30</v>
      </c>
      <c r="D25" s="3"/>
      <c r="E25" s="3"/>
      <c r="F25" s="3">
        <v>4</v>
      </c>
      <c r="G25" s="3">
        <v>475</v>
      </c>
      <c r="H25" s="3" t="s">
        <v>42</v>
      </c>
      <c r="I25" s="3">
        <v>30</v>
      </c>
      <c r="J25" s="3"/>
      <c r="K25" s="3"/>
      <c r="L25" s="3">
        <v>5</v>
      </c>
      <c r="M25" s="3">
        <v>460</v>
      </c>
      <c r="N25" s="3" t="s">
        <v>42</v>
      </c>
      <c r="O25" s="3">
        <v>26</v>
      </c>
      <c r="P25" s="3"/>
      <c r="Q25" s="3"/>
      <c r="R25" s="3"/>
    </row>
    <row r="26" spans="1:24">
      <c r="A26" s="3">
        <v>492</v>
      </c>
      <c r="B26" s="3" t="s">
        <v>44</v>
      </c>
      <c r="C26" s="3">
        <v>57</v>
      </c>
      <c r="D26" s="3"/>
      <c r="E26" s="3"/>
      <c r="F26" s="3"/>
      <c r="G26" s="3">
        <v>476</v>
      </c>
      <c r="H26" s="3" t="s">
        <v>44</v>
      </c>
      <c r="I26" s="3">
        <v>59</v>
      </c>
      <c r="J26" s="3"/>
      <c r="K26" s="3"/>
      <c r="L26" s="3"/>
      <c r="M26" s="3">
        <v>461</v>
      </c>
      <c r="N26" s="3" t="s">
        <v>44</v>
      </c>
      <c r="O26" s="3">
        <v>59</v>
      </c>
      <c r="P26" s="3"/>
      <c r="Q26" s="3"/>
      <c r="R26" s="3"/>
    </row>
    <row r="27" spans="1:24">
      <c r="A27" s="3">
        <v>493</v>
      </c>
      <c r="B27" s="3" t="s">
        <v>44</v>
      </c>
      <c r="C27" s="3">
        <v>55</v>
      </c>
      <c r="D27" s="3"/>
      <c r="E27" s="3"/>
      <c r="F27" s="3">
        <v>1</v>
      </c>
      <c r="G27" s="3">
        <v>477</v>
      </c>
      <c r="H27" s="3" t="s">
        <v>44</v>
      </c>
      <c r="I27" s="3">
        <v>66</v>
      </c>
      <c r="J27" s="3"/>
      <c r="K27" s="3"/>
      <c r="L27" s="3"/>
      <c r="M27" s="3">
        <v>462</v>
      </c>
      <c r="N27" s="3" t="s">
        <v>44</v>
      </c>
      <c r="O27" s="3">
        <v>59</v>
      </c>
      <c r="P27" s="3"/>
      <c r="Q27" s="3"/>
      <c r="R27" s="3">
        <v>3</v>
      </c>
    </row>
    <row r="28" spans="1:24">
      <c r="A28" s="3">
        <v>494</v>
      </c>
      <c r="B28" s="3" t="s">
        <v>44</v>
      </c>
      <c r="C28" s="3">
        <v>51</v>
      </c>
      <c r="D28" s="3"/>
      <c r="E28" s="3"/>
      <c r="F28" s="3"/>
      <c r="G28" s="3">
        <v>478</v>
      </c>
      <c r="H28" s="3" t="s">
        <v>43</v>
      </c>
      <c r="I28" s="3">
        <v>56</v>
      </c>
      <c r="J28" s="3"/>
      <c r="K28" s="3"/>
      <c r="L28" s="3">
        <v>1</v>
      </c>
      <c r="M28" s="3">
        <v>463</v>
      </c>
      <c r="N28" s="3" t="s">
        <v>43</v>
      </c>
      <c r="O28" s="3">
        <v>53</v>
      </c>
      <c r="P28" s="3"/>
      <c r="Q28" s="3"/>
      <c r="R28" s="3">
        <v>1</v>
      </c>
    </row>
    <row r="29" spans="1:24">
      <c r="A29" s="3">
        <v>495</v>
      </c>
      <c r="B29" s="3" t="s">
        <v>44</v>
      </c>
      <c r="C29" s="3">
        <v>48</v>
      </c>
      <c r="D29" s="3"/>
      <c r="E29" s="3"/>
      <c r="F29" s="3">
        <v>1</v>
      </c>
      <c r="G29" s="3">
        <v>479</v>
      </c>
      <c r="H29" s="3" t="s">
        <v>43</v>
      </c>
      <c r="I29" s="3">
        <v>52</v>
      </c>
      <c r="J29" s="3"/>
      <c r="K29" s="3"/>
      <c r="L29" s="3"/>
      <c r="M29" s="3">
        <v>464</v>
      </c>
      <c r="N29" s="3" t="s">
        <v>43</v>
      </c>
      <c r="O29" s="3">
        <v>52</v>
      </c>
      <c r="P29" s="3"/>
      <c r="Q29" s="3"/>
      <c r="R29" s="3"/>
    </row>
    <row r="30" spans="1:24">
      <c r="A30" s="3">
        <v>496</v>
      </c>
      <c r="B30" s="3" t="s">
        <v>44</v>
      </c>
      <c r="C30" s="3">
        <v>67</v>
      </c>
      <c r="D30" s="3"/>
      <c r="E30" s="3"/>
      <c r="F30" s="3"/>
      <c r="G30" s="3">
        <v>480</v>
      </c>
      <c r="H30" s="3" t="s">
        <v>43</v>
      </c>
      <c r="I30" s="3">
        <v>57</v>
      </c>
      <c r="J30" s="3"/>
      <c r="K30" s="3"/>
      <c r="L30" s="3"/>
      <c r="M30" s="3">
        <v>465</v>
      </c>
      <c r="N30" s="3" t="s">
        <v>43</v>
      </c>
      <c r="O30" s="3">
        <v>52</v>
      </c>
      <c r="P30" s="3"/>
      <c r="Q30" s="3"/>
      <c r="R30" s="3"/>
    </row>
    <row r="31" spans="1:24">
      <c r="A31" s="3">
        <v>497</v>
      </c>
      <c r="B31" s="3" t="s">
        <v>44</v>
      </c>
      <c r="C31" s="3">
        <v>69</v>
      </c>
      <c r="D31" s="3"/>
      <c r="E31" s="3"/>
      <c r="F31" s="3"/>
      <c r="G31" s="3">
        <v>481</v>
      </c>
      <c r="H31" s="3" t="s">
        <v>43</v>
      </c>
      <c r="I31" s="3">
        <v>54</v>
      </c>
      <c r="J31" s="3"/>
      <c r="K31" s="3"/>
      <c r="L31" s="3"/>
      <c r="M31" s="3">
        <v>466</v>
      </c>
      <c r="N31" s="3" t="s">
        <v>43</v>
      </c>
      <c r="O31" s="3">
        <v>51</v>
      </c>
      <c r="P31" s="3"/>
      <c r="Q31" s="3"/>
      <c r="R31" s="3"/>
    </row>
    <row r="32" spans="1:24">
      <c r="A32" s="3">
        <v>498</v>
      </c>
      <c r="B32" s="3" t="s">
        <v>43</v>
      </c>
      <c r="C32" s="3">
        <v>68</v>
      </c>
      <c r="D32" s="3"/>
      <c r="E32" s="3"/>
      <c r="F32" s="3"/>
      <c r="G32" s="3">
        <v>482</v>
      </c>
      <c r="H32" s="3" t="s">
        <v>43</v>
      </c>
      <c r="I32" s="3">
        <v>61</v>
      </c>
      <c r="J32" s="3"/>
      <c r="K32" s="3"/>
      <c r="L32" s="3"/>
      <c r="M32" s="3">
        <v>467</v>
      </c>
      <c r="N32" s="3" t="s">
        <v>43</v>
      </c>
      <c r="O32" s="3">
        <v>54</v>
      </c>
      <c r="P32" s="3"/>
      <c r="Q32" s="3"/>
      <c r="R32" s="3">
        <v>1</v>
      </c>
    </row>
    <row r="33" spans="1:18">
      <c r="A33" s="3">
        <v>499</v>
      </c>
      <c r="B33" s="3" t="s">
        <v>43</v>
      </c>
      <c r="C33" s="3">
        <v>66</v>
      </c>
      <c r="D33" s="3"/>
      <c r="E33" s="3"/>
      <c r="F33" s="3"/>
      <c r="G33" s="3">
        <v>483</v>
      </c>
      <c r="H33" s="3" t="s">
        <v>43</v>
      </c>
      <c r="I33" s="3">
        <v>63</v>
      </c>
      <c r="J33" s="3"/>
      <c r="K33" s="3"/>
      <c r="L33" s="3"/>
      <c r="M33" s="3">
        <v>468</v>
      </c>
      <c r="N33" s="3" t="s">
        <v>43</v>
      </c>
      <c r="O33" s="3">
        <v>54</v>
      </c>
      <c r="P33" s="3"/>
      <c r="Q33" s="3"/>
      <c r="R33" s="3">
        <v>1</v>
      </c>
    </row>
    <row r="34" spans="1:18">
      <c r="A34" s="3">
        <v>500</v>
      </c>
      <c r="B34" s="3" t="s">
        <v>43</v>
      </c>
      <c r="C34" s="3">
        <v>66</v>
      </c>
      <c r="D34" s="3"/>
      <c r="E34" s="3"/>
      <c r="F34" s="3"/>
      <c r="G34" s="3">
        <v>484</v>
      </c>
      <c r="H34" s="3" t="s">
        <v>43</v>
      </c>
      <c r="I34" s="3">
        <v>59</v>
      </c>
      <c r="J34" s="3"/>
      <c r="K34" s="3"/>
      <c r="L34" s="3"/>
      <c r="M34" s="3">
        <v>469</v>
      </c>
      <c r="N34" s="3" t="s">
        <v>43</v>
      </c>
      <c r="O34" s="3">
        <v>53</v>
      </c>
      <c r="P34" s="3"/>
      <c r="Q34" s="3"/>
      <c r="R34" s="3"/>
    </row>
    <row r="35" spans="1:18">
      <c r="A35" s="3">
        <v>501</v>
      </c>
      <c r="B35" s="3" t="s">
        <v>43</v>
      </c>
      <c r="C35" s="3">
        <v>69</v>
      </c>
      <c r="D35" s="3"/>
      <c r="E35" s="3"/>
      <c r="F35" s="3"/>
      <c r="G35" s="3">
        <v>485</v>
      </c>
      <c r="H35" s="3" t="s">
        <v>45</v>
      </c>
      <c r="I35" s="3">
        <v>52</v>
      </c>
      <c r="J35" s="3"/>
      <c r="K35" s="3"/>
      <c r="L35" s="3"/>
      <c r="M35" s="3">
        <v>470</v>
      </c>
      <c r="N35" s="3" t="s">
        <v>45</v>
      </c>
      <c r="O35" s="3">
        <v>57</v>
      </c>
      <c r="P35" s="3"/>
      <c r="Q35" s="3"/>
      <c r="R35" s="3"/>
    </row>
    <row r="36" spans="1:18">
      <c r="A36" s="3">
        <v>502</v>
      </c>
      <c r="B36" s="3" t="s">
        <v>43</v>
      </c>
      <c r="C36" s="3">
        <v>56</v>
      </c>
      <c r="D36" s="3"/>
      <c r="E36" s="3"/>
      <c r="F36" s="3"/>
      <c r="G36" s="3">
        <v>486</v>
      </c>
      <c r="H36" s="3" t="s">
        <v>43</v>
      </c>
      <c r="I36" s="3">
        <v>45</v>
      </c>
      <c r="J36" s="3"/>
      <c r="K36" s="3"/>
      <c r="L36" s="3">
        <v>1</v>
      </c>
      <c r="M36" s="3">
        <v>471</v>
      </c>
      <c r="N36" s="3" t="s">
        <v>43</v>
      </c>
      <c r="O36" s="3">
        <v>53</v>
      </c>
      <c r="P36" s="3"/>
      <c r="Q36" s="3"/>
      <c r="R36" s="3"/>
    </row>
    <row r="37" spans="1:18">
      <c r="A37" s="3">
        <v>503</v>
      </c>
      <c r="B37" s="3" t="s">
        <v>43</v>
      </c>
      <c r="C37" s="3">
        <v>64</v>
      </c>
      <c r="D37" s="3"/>
      <c r="E37" s="3"/>
      <c r="F37" s="3"/>
      <c r="G37" s="3">
        <v>487</v>
      </c>
      <c r="H37" s="3" t="s">
        <v>43</v>
      </c>
      <c r="I37" s="3">
        <v>44</v>
      </c>
      <c r="J37" s="3"/>
      <c r="K37" s="3"/>
      <c r="L37" s="3">
        <v>1</v>
      </c>
      <c r="M37" s="3">
        <v>472</v>
      </c>
      <c r="N37" s="3" t="s">
        <v>43</v>
      </c>
      <c r="O37" s="3">
        <v>53</v>
      </c>
      <c r="P37" s="3"/>
      <c r="Q37" s="3"/>
      <c r="R37" s="3">
        <v>1</v>
      </c>
    </row>
    <row r="38" spans="1:18">
      <c r="A38" s="3">
        <v>504</v>
      </c>
      <c r="B38" s="3" t="s">
        <v>43</v>
      </c>
      <c r="C38" s="3">
        <v>50</v>
      </c>
      <c r="D38" s="3"/>
      <c r="E38" s="3"/>
      <c r="F38" s="3"/>
      <c r="G38" s="3">
        <v>488</v>
      </c>
      <c r="H38" s="3" t="s">
        <v>43</v>
      </c>
      <c r="I38" s="3">
        <v>55</v>
      </c>
      <c r="J38" s="3"/>
      <c r="K38" s="3"/>
      <c r="L38" s="3">
        <v>1</v>
      </c>
      <c r="M38" s="3">
        <v>473</v>
      </c>
      <c r="N38" s="3" t="s">
        <v>43</v>
      </c>
      <c r="O38" s="3">
        <v>51</v>
      </c>
      <c r="P38" s="3"/>
      <c r="Q38" s="3"/>
      <c r="R38" s="3"/>
    </row>
    <row r="39" spans="1:18">
      <c r="A39" s="3">
        <v>505</v>
      </c>
      <c r="B39" s="3" t="s">
        <v>43</v>
      </c>
      <c r="C39" s="3">
        <v>31</v>
      </c>
      <c r="D39" s="3"/>
      <c r="E39" s="3"/>
      <c r="F39" s="3"/>
      <c r="G39" s="3">
        <v>489</v>
      </c>
      <c r="H39" s="3" t="s">
        <v>43</v>
      </c>
      <c r="I39" s="3">
        <v>61</v>
      </c>
      <c r="J39" s="3"/>
      <c r="K39" s="3"/>
      <c r="L39" s="3">
        <v>1</v>
      </c>
      <c r="M39" s="3"/>
      <c r="N39" s="3"/>
      <c r="O39" s="3"/>
      <c r="P39" s="3"/>
      <c r="Q39" s="3"/>
      <c r="R39" s="3"/>
    </row>
    <row r="40" spans="1:18">
      <c r="A40" s="3" t="s">
        <v>12</v>
      </c>
      <c r="B40" s="3"/>
      <c r="C40" s="3">
        <f>SUM(C24:C39)</f>
        <v>877</v>
      </c>
      <c r="D40" s="3"/>
      <c r="E40" s="3"/>
      <c r="F40" s="3"/>
      <c r="G40" s="3"/>
      <c r="H40" s="3"/>
      <c r="I40" s="3">
        <f t="shared" ref="I40:O40" si="4">SUM(I24:I39)</f>
        <v>844</v>
      </c>
      <c r="J40" s="3"/>
      <c r="K40" s="3"/>
      <c r="L40" s="3"/>
      <c r="M40" s="3"/>
      <c r="N40" s="3"/>
      <c r="O40" s="3">
        <f t="shared" si="4"/>
        <v>754</v>
      </c>
      <c r="P40" s="3"/>
      <c r="Q40" s="3"/>
      <c r="R40" s="3"/>
    </row>
    <row r="41" spans="1:18">
      <c r="A41" s="3"/>
      <c r="B41" s="3"/>
      <c r="C41" s="5">
        <f>C40/16</f>
        <v>54.8125</v>
      </c>
      <c r="D41" s="5"/>
      <c r="E41" s="5"/>
      <c r="F41" s="5"/>
      <c r="G41" s="5"/>
      <c r="H41" s="5"/>
      <c r="I41" s="5">
        <f t="shared" ref="I41" si="5">I40/16</f>
        <v>52.75</v>
      </c>
      <c r="J41" s="5"/>
      <c r="K41" s="5"/>
      <c r="L41" s="5"/>
      <c r="M41" s="5"/>
      <c r="N41" s="5"/>
      <c r="O41" s="5">
        <f>O40/15</f>
        <v>50.266666666666666</v>
      </c>
      <c r="P41" s="5"/>
      <c r="Q41" s="5"/>
      <c r="R41" s="3"/>
    </row>
  </sheetData>
  <mergeCells count="2">
    <mergeCell ref="A2:O2"/>
    <mergeCell ref="A22:R22"/>
  </mergeCells>
  <phoneticPr fontId="17" type="noConversion"/>
  <pageMargins left="0.25" right="0.25" top="0.36" bottom="0.17"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C2" sqref="C2"/>
    </sheetView>
  </sheetViews>
  <sheetFormatPr defaultColWidth="9" defaultRowHeight="13.5"/>
  <sheetData>
    <row r="1" spans="1:4">
      <c r="A1" t="s">
        <v>47</v>
      </c>
      <c r="B1">
        <v>231</v>
      </c>
      <c r="C1">
        <v>2589</v>
      </c>
      <c r="D1">
        <f>C1/B1</f>
        <v>11.207792207792208</v>
      </c>
    </row>
    <row r="2" spans="1:4">
      <c r="C2">
        <f>C1/231</f>
        <v>11.207792207792208</v>
      </c>
    </row>
  </sheetData>
  <phoneticPr fontId="17" type="noConversion"/>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L16" sqref="L16"/>
    </sheetView>
  </sheetViews>
  <sheetFormatPr defaultRowHeight="13.5"/>
  <cols>
    <col min="1" max="1" width="9" style="50"/>
    <col min="2" max="2" width="9.375" style="50" customWidth="1"/>
    <col min="3" max="3" width="5.25" style="50" bestFit="1" customWidth="1"/>
    <col min="4" max="4" width="11" customWidth="1"/>
    <col min="5" max="5" width="4.875" style="50" customWidth="1"/>
    <col min="6" max="6" width="7.125" bestFit="1" customWidth="1"/>
    <col min="9" max="9" width="9" style="50"/>
  </cols>
  <sheetData>
    <row r="1" spans="1:9" s="51" customFormat="1">
      <c r="A1" s="259" t="s">
        <v>48</v>
      </c>
      <c r="B1" s="259" t="s">
        <v>49</v>
      </c>
      <c r="C1" s="259"/>
      <c r="D1" s="259"/>
      <c r="E1" s="259"/>
      <c r="F1" s="259" t="s">
        <v>61</v>
      </c>
      <c r="G1" s="259"/>
      <c r="H1" s="259"/>
      <c r="I1" s="259"/>
    </row>
    <row r="2" spans="1:9" s="52" customFormat="1" ht="40.5">
      <c r="A2" s="259"/>
      <c r="B2" s="53" t="s">
        <v>62</v>
      </c>
      <c r="C2" s="53" t="s">
        <v>59</v>
      </c>
      <c r="D2" s="53" t="s">
        <v>60</v>
      </c>
      <c r="E2" s="53" t="s">
        <v>59</v>
      </c>
      <c r="F2" s="53" t="s">
        <v>58</v>
      </c>
      <c r="G2" s="53" t="s">
        <v>59</v>
      </c>
      <c r="H2" s="53" t="s">
        <v>60</v>
      </c>
      <c r="I2" s="53" t="s">
        <v>59</v>
      </c>
    </row>
    <row r="3" spans="1:9">
      <c r="A3" s="54" t="s">
        <v>50</v>
      </c>
      <c r="B3" s="54">
        <f>59.6+51.2+47.5+63+45.3+38.3+41.5</f>
        <v>346.40000000000003</v>
      </c>
      <c r="C3" s="54">
        <v>5</v>
      </c>
      <c r="D3" s="55">
        <v>58.25</v>
      </c>
      <c r="E3" s="54">
        <v>7</v>
      </c>
      <c r="F3" s="55">
        <f>59.2+51+49.3+55+48.5+41.3+39.9+23.6</f>
        <v>367.8</v>
      </c>
      <c r="G3" s="54">
        <v>6</v>
      </c>
      <c r="H3" s="55">
        <v>60.25</v>
      </c>
      <c r="I3" s="54">
        <v>7</v>
      </c>
    </row>
    <row r="4" spans="1:9">
      <c r="A4" s="54" t="s">
        <v>51</v>
      </c>
      <c r="B4" s="54">
        <f>61.2+60.2+52.1+56.7+43.1+37.6+41.6</f>
        <v>352.50000000000006</v>
      </c>
      <c r="C4" s="54">
        <v>4</v>
      </c>
      <c r="D4" s="55">
        <v>63.18</v>
      </c>
      <c r="E4" s="54">
        <v>4</v>
      </c>
      <c r="F4" s="55">
        <f>59.6+57.8+46.7+50.6+45.3+46.8+42.8+21.9</f>
        <v>371.5</v>
      </c>
      <c r="G4" s="54">
        <v>5</v>
      </c>
      <c r="H4" s="55">
        <v>62.97</v>
      </c>
      <c r="I4" s="54">
        <v>6</v>
      </c>
    </row>
    <row r="5" spans="1:9">
      <c r="A5" s="54" t="s">
        <v>52</v>
      </c>
      <c r="B5" s="54">
        <f>65.2+65.3+66.3+59.7+47.1+46.8+47.3</f>
        <v>397.70000000000005</v>
      </c>
      <c r="C5" s="54">
        <v>2</v>
      </c>
      <c r="D5" s="55">
        <v>70.59</v>
      </c>
      <c r="E5" s="54">
        <v>2</v>
      </c>
      <c r="F5" s="55">
        <f>67.6+63.1+58.7+50.8+52.5+49.2+46.7+21.5</f>
        <v>410.09999999999997</v>
      </c>
      <c r="G5" s="54">
        <v>3</v>
      </c>
      <c r="H5" s="55">
        <v>65.489999999999995</v>
      </c>
      <c r="I5" s="54">
        <v>4</v>
      </c>
    </row>
    <row r="6" spans="1:9">
      <c r="A6" s="54" t="s">
        <v>53</v>
      </c>
      <c r="B6" s="54">
        <f>68.4+67.9+65.9+68.9+60.1+49.9+55.6</f>
        <v>436.70000000000005</v>
      </c>
      <c r="C6" s="54">
        <v>1</v>
      </c>
      <c r="D6" s="55">
        <v>72.540000000000006</v>
      </c>
      <c r="E6" s="54">
        <v>1</v>
      </c>
      <c r="F6" s="55">
        <f>68.2+68.5+62.9+58.6+60.2+56.4+53.8+23</f>
        <v>451.59999999999997</v>
      </c>
      <c r="G6" s="54">
        <v>1</v>
      </c>
      <c r="H6" s="55">
        <v>77.83</v>
      </c>
      <c r="I6" s="54">
        <v>1</v>
      </c>
    </row>
    <row r="7" spans="1:9">
      <c r="A7" s="54" t="s">
        <v>54</v>
      </c>
      <c r="B7" s="54">
        <f>50.7+44.5+43.9+49.2+41.4+27+39.1</f>
        <v>295.80000000000007</v>
      </c>
      <c r="C7" s="54">
        <v>8</v>
      </c>
      <c r="D7" s="55">
        <v>52.82</v>
      </c>
      <c r="E7" s="54">
        <v>8</v>
      </c>
      <c r="F7" s="55">
        <f>58+46.2+45+54.6+46.7+36.5+34.6+21.9</f>
        <v>343.5</v>
      </c>
      <c r="G7" s="54">
        <v>8</v>
      </c>
      <c r="H7" s="55">
        <v>58.29</v>
      </c>
      <c r="I7" s="54">
        <v>8</v>
      </c>
    </row>
    <row r="8" spans="1:9">
      <c r="A8" s="54" t="s">
        <v>55</v>
      </c>
      <c r="B8" s="54">
        <f>59.9+63.9+51.2+50.7+33.6+37.6+37.7</f>
        <v>334.6</v>
      </c>
      <c r="C8" s="54">
        <v>6</v>
      </c>
      <c r="D8" s="55">
        <v>63.17</v>
      </c>
      <c r="E8" s="54">
        <v>5</v>
      </c>
      <c r="F8" s="55">
        <f>62.8+58.9+54.2+38.7+41.1+46.7+43.1+21.3</f>
        <v>366.8</v>
      </c>
      <c r="G8" s="54">
        <v>7</v>
      </c>
      <c r="H8" s="55">
        <v>69.56</v>
      </c>
      <c r="I8" s="54">
        <v>3</v>
      </c>
    </row>
    <row r="9" spans="1:9">
      <c r="A9" s="54" t="s">
        <v>56</v>
      </c>
      <c r="B9" s="54">
        <f>62.9+60.4+59.2+62.6+55.4+39.3+53.1</f>
        <v>392.90000000000003</v>
      </c>
      <c r="C9" s="54">
        <v>3</v>
      </c>
      <c r="D9" s="55">
        <v>69.209999999999994</v>
      </c>
      <c r="E9" s="54">
        <v>3</v>
      </c>
      <c r="F9" s="55">
        <f>63.8+59.8+55.9+57+61.5+48.3+48.5+23.3</f>
        <v>418.1</v>
      </c>
      <c r="G9" s="54">
        <v>2</v>
      </c>
      <c r="H9" s="55">
        <v>70.61</v>
      </c>
      <c r="I9" s="54">
        <v>2</v>
      </c>
    </row>
    <row r="10" spans="1:9">
      <c r="A10" s="54" t="s">
        <v>57</v>
      </c>
      <c r="B10" s="54">
        <f>55.5+50.1+52.5+55.3+36.8+36.8+39.8</f>
        <v>326.8</v>
      </c>
      <c r="C10" s="54">
        <v>7</v>
      </c>
      <c r="D10" s="55">
        <v>61.44</v>
      </c>
      <c r="E10" s="54">
        <v>6</v>
      </c>
      <c r="F10" s="55">
        <f>59.9+58.3+53.6+48.8+42.8+44+48.6+24.6</f>
        <v>380.6</v>
      </c>
      <c r="G10" s="54">
        <v>4</v>
      </c>
      <c r="H10" s="55">
        <v>65.290000000000006</v>
      </c>
      <c r="I10" s="54">
        <v>5</v>
      </c>
    </row>
  </sheetData>
  <mergeCells count="3">
    <mergeCell ref="B1:E1"/>
    <mergeCell ref="F1:I1"/>
    <mergeCell ref="A1:A2"/>
  </mergeCells>
  <phoneticPr fontId="18"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B4" sqref="B4"/>
    </sheetView>
  </sheetViews>
  <sheetFormatPr defaultRowHeight="13.5"/>
  <cols>
    <col min="1" max="1" width="28.125" customWidth="1"/>
    <col min="2" max="2" width="17.75" customWidth="1"/>
    <col min="3" max="3" width="30.25" customWidth="1"/>
    <col min="4" max="4" width="17.25" customWidth="1"/>
  </cols>
  <sheetData>
    <row r="1" spans="1:9" ht="14.25" thickBot="1"/>
    <row r="2" spans="1:9" ht="25.5" customHeight="1" thickBot="1">
      <c r="A2" s="171" t="s">
        <v>488</v>
      </c>
      <c r="B2" s="172" t="s">
        <v>489</v>
      </c>
      <c r="C2" s="172" t="s">
        <v>490</v>
      </c>
      <c r="D2" s="172" t="s">
        <v>489</v>
      </c>
    </row>
    <row r="3" spans="1:9" ht="25.5" customHeight="1" thickBot="1">
      <c r="A3" s="173" t="s">
        <v>499</v>
      </c>
      <c r="B3" s="174">
        <v>51.1</v>
      </c>
      <c r="C3" s="175" t="s">
        <v>492</v>
      </c>
      <c r="D3" s="174">
        <v>57.93</v>
      </c>
    </row>
    <row r="4" spans="1:9" ht="25.5" customHeight="1" thickBot="1">
      <c r="A4" s="173" t="s">
        <v>491</v>
      </c>
      <c r="B4" s="174">
        <v>9.57</v>
      </c>
      <c r="C4" s="176" t="s">
        <v>494</v>
      </c>
      <c r="D4" s="174">
        <f>D3</f>
        <v>57.93</v>
      </c>
    </row>
    <row r="5" spans="1:9" ht="25.5" customHeight="1" thickBot="1">
      <c r="A5" s="173" t="s">
        <v>501</v>
      </c>
      <c r="B5" s="174">
        <v>1.04</v>
      </c>
      <c r="C5" s="175"/>
      <c r="D5" s="174"/>
    </row>
    <row r="6" spans="1:9" ht="25.5" customHeight="1" thickBot="1">
      <c r="A6" s="173" t="s">
        <v>493</v>
      </c>
      <c r="B6" s="174">
        <v>108.74</v>
      </c>
      <c r="C6" s="175" t="s">
        <v>495</v>
      </c>
      <c r="D6" s="174">
        <v>113.14</v>
      </c>
    </row>
    <row r="7" spans="1:9" ht="25.5" customHeight="1" thickBot="1">
      <c r="A7" s="173" t="s">
        <v>500</v>
      </c>
      <c r="B7" s="174">
        <v>0.62</v>
      </c>
      <c r="C7" s="176" t="s">
        <v>496</v>
      </c>
      <c r="D7" s="174">
        <f>D6</f>
        <v>113.14</v>
      </c>
    </row>
    <row r="8" spans="1:9" ht="25.5" customHeight="1" thickBot="1">
      <c r="A8" s="177" t="s">
        <v>497</v>
      </c>
      <c r="B8" s="174">
        <f>SUM(B3:B7)</f>
        <v>171.07</v>
      </c>
      <c r="C8" s="176" t="s">
        <v>498</v>
      </c>
      <c r="D8" s="174">
        <f>D7+D4</f>
        <v>171.07</v>
      </c>
    </row>
    <row r="13" spans="1:9" ht="14.25" thickBot="1"/>
    <row r="14" spans="1:9" ht="31.5" customHeight="1" thickBot="1">
      <c r="A14" s="272" t="s">
        <v>1</v>
      </c>
      <c r="B14" s="272" t="s">
        <v>502</v>
      </c>
      <c r="C14" s="274" t="s">
        <v>503</v>
      </c>
      <c r="D14" s="274" t="s">
        <v>504</v>
      </c>
      <c r="E14" s="274" t="s">
        <v>505</v>
      </c>
      <c r="F14" s="262" t="s">
        <v>506</v>
      </c>
      <c r="G14" s="263"/>
      <c r="H14" s="262" t="s">
        <v>507</v>
      </c>
      <c r="I14" s="263"/>
    </row>
    <row r="15" spans="1:9" ht="15" thickBot="1">
      <c r="A15" s="273"/>
      <c r="B15" s="273"/>
      <c r="C15" s="275"/>
      <c r="D15" s="275"/>
      <c r="E15" s="275"/>
      <c r="F15" s="178" t="s">
        <v>20</v>
      </c>
      <c r="G15" s="178" t="s">
        <v>21</v>
      </c>
      <c r="H15" s="178" t="s">
        <v>20</v>
      </c>
      <c r="I15" s="178" t="s">
        <v>21</v>
      </c>
    </row>
    <row r="16" spans="1:9" ht="16.5" thickBot="1">
      <c r="A16" s="179">
        <v>1</v>
      </c>
      <c r="B16" s="176" t="s">
        <v>508</v>
      </c>
      <c r="C16" s="174">
        <v>58.04</v>
      </c>
      <c r="D16" s="174">
        <v>77.84</v>
      </c>
      <c r="E16" s="174">
        <v>88.6</v>
      </c>
      <c r="F16" s="174">
        <f>E16-D16</f>
        <v>10.759999999999991</v>
      </c>
      <c r="G16" s="180">
        <f>F16/D16</f>
        <v>0.13823227132579638</v>
      </c>
      <c r="H16" s="174">
        <f>E16-C16</f>
        <v>30.559999999999995</v>
      </c>
      <c r="I16" s="180">
        <f>H16/C16</f>
        <v>0.52653342522398339</v>
      </c>
    </row>
    <row r="17" spans="1:9" ht="16.5" thickBot="1">
      <c r="A17" s="179">
        <v>2</v>
      </c>
      <c r="B17" s="176" t="s">
        <v>509</v>
      </c>
      <c r="C17" s="174">
        <v>24.84</v>
      </c>
      <c r="D17" s="174">
        <v>14.21</v>
      </c>
      <c r="E17" s="174">
        <v>32.19</v>
      </c>
      <c r="F17" s="174">
        <f t="shared" ref="F17:F19" si="0">E17-D17</f>
        <v>17.979999999999997</v>
      </c>
      <c r="G17" s="180">
        <f t="shared" ref="G17:G19" si="1">F17/D17</f>
        <v>1.2653061224489792</v>
      </c>
      <c r="H17" s="174">
        <f t="shared" ref="H17:H19" si="2">E17-C17</f>
        <v>7.3499999999999979</v>
      </c>
      <c r="I17" s="180">
        <f t="shared" ref="I17:I19" si="3">H17/C17</f>
        <v>0.29589371980676321</v>
      </c>
    </row>
    <row r="18" spans="1:9" ht="16.5" thickBot="1">
      <c r="A18" s="179">
        <v>3</v>
      </c>
      <c r="B18" s="176" t="s">
        <v>11</v>
      </c>
      <c r="C18" s="174"/>
      <c r="D18" s="174"/>
      <c r="E18" s="174"/>
      <c r="F18" s="174"/>
      <c r="G18" s="180"/>
      <c r="H18" s="174"/>
      <c r="I18" s="180"/>
    </row>
    <row r="19" spans="1:9" ht="16.5" thickBot="1">
      <c r="A19" s="264" t="s">
        <v>12</v>
      </c>
      <c r="B19" s="265"/>
      <c r="C19" s="174">
        <f>SUM(C16:C18)</f>
        <v>82.88</v>
      </c>
      <c r="D19" s="174">
        <f t="shared" ref="D19:E19" si="4">SUM(D16:D18)</f>
        <v>92.050000000000011</v>
      </c>
      <c r="E19" s="174">
        <f t="shared" si="4"/>
        <v>120.78999999999999</v>
      </c>
      <c r="F19" s="174">
        <f t="shared" si="0"/>
        <v>28.739999999999981</v>
      </c>
      <c r="G19" s="180">
        <f t="shared" si="1"/>
        <v>0.31222161868549675</v>
      </c>
      <c r="H19" s="174">
        <f t="shared" si="2"/>
        <v>37.909999999999997</v>
      </c>
      <c r="I19" s="180">
        <f t="shared" si="3"/>
        <v>0.45740830115830117</v>
      </c>
    </row>
    <row r="22" spans="1:9" ht="14.25" thickBot="1"/>
    <row r="23" spans="1:9" ht="31.5" customHeight="1" thickBot="1">
      <c r="A23" s="266" t="s">
        <v>1</v>
      </c>
      <c r="B23" s="266" t="s">
        <v>510</v>
      </c>
      <c r="C23" s="268" t="s">
        <v>511</v>
      </c>
      <c r="D23" s="268" t="s">
        <v>512</v>
      </c>
      <c r="E23" s="268" t="s">
        <v>513</v>
      </c>
      <c r="F23" s="270" t="s">
        <v>514</v>
      </c>
      <c r="G23" s="271"/>
      <c r="H23" s="270" t="s">
        <v>515</v>
      </c>
      <c r="I23" s="271"/>
    </row>
    <row r="24" spans="1:9" ht="15" thickBot="1">
      <c r="A24" s="267"/>
      <c r="B24" s="267"/>
      <c r="C24" s="269"/>
      <c r="D24" s="269"/>
      <c r="E24" s="269"/>
      <c r="F24" s="181" t="s">
        <v>21</v>
      </c>
      <c r="G24" s="181" t="s">
        <v>20</v>
      </c>
      <c r="H24" s="181" t="s">
        <v>21</v>
      </c>
      <c r="I24" s="181" t="s">
        <v>20</v>
      </c>
    </row>
    <row r="25" spans="1:9" ht="16.5" thickBot="1">
      <c r="A25" s="182">
        <v>1</v>
      </c>
      <c r="B25" s="183" t="s">
        <v>30</v>
      </c>
      <c r="C25" s="184">
        <v>6.85</v>
      </c>
      <c r="D25" s="184">
        <v>6.8</v>
      </c>
      <c r="E25" s="184">
        <v>5.51</v>
      </c>
      <c r="F25" s="184">
        <f>E25-D25</f>
        <v>-1.29</v>
      </c>
      <c r="G25" s="185">
        <f>F25/D25</f>
        <v>-0.1897058823529412</v>
      </c>
      <c r="H25" s="184">
        <f>E25-C25</f>
        <v>-1.3399999999999999</v>
      </c>
      <c r="I25" s="185">
        <f>H25/C25</f>
        <v>-0.19562043795620437</v>
      </c>
    </row>
    <row r="26" spans="1:9" ht="16.5" thickBot="1">
      <c r="A26" s="182">
        <v>2</v>
      </c>
      <c r="B26" s="183" t="s">
        <v>516</v>
      </c>
      <c r="C26" s="184"/>
      <c r="D26" s="184"/>
      <c r="E26" s="184"/>
      <c r="F26" s="184"/>
      <c r="G26" s="184"/>
      <c r="H26" s="184"/>
      <c r="I26" s="184"/>
    </row>
    <row r="27" spans="1:9" ht="29.25" thickBot="1">
      <c r="A27" s="182">
        <v>3</v>
      </c>
      <c r="B27" s="183" t="s">
        <v>517</v>
      </c>
      <c r="C27" s="184"/>
      <c r="D27" s="184"/>
      <c r="E27" s="184"/>
      <c r="F27" s="184"/>
      <c r="G27" s="184"/>
      <c r="H27" s="184"/>
      <c r="I27" s="184"/>
    </row>
    <row r="28" spans="1:9" ht="16.5" thickBot="1">
      <c r="A28" s="260" t="s">
        <v>518</v>
      </c>
      <c r="B28" s="261"/>
      <c r="C28" s="184">
        <v>6.5</v>
      </c>
      <c r="D28" s="184">
        <v>10</v>
      </c>
      <c r="E28" s="184">
        <v>6.81</v>
      </c>
      <c r="F28" s="184">
        <v>-3.19</v>
      </c>
      <c r="G28" s="185">
        <v>-0.31900000000000001</v>
      </c>
      <c r="H28" s="184">
        <v>0.31</v>
      </c>
      <c r="I28" s="185">
        <v>4.7699999999999999E-2</v>
      </c>
    </row>
  </sheetData>
  <mergeCells count="16">
    <mergeCell ref="A28:B28"/>
    <mergeCell ref="H14:I14"/>
    <mergeCell ref="A19:B19"/>
    <mergeCell ref="A23:A24"/>
    <mergeCell ref="B23:B24"/>
    <mergeCell ref="C23:C24"/>
    <mergeCell ref="D23:D24"/>
    <mergeCell ref="E23:E24"/>
    <mergeCell ref="F23:G23"/>
    <mergeCell ref="H23:I23"/>
    <mergeCell ref="A14:A15"/>
    <mergeCell ref="B14:B15"/>
    <mergeCell ref="C14:C15"/>
    <mergeCell ref="D14:D15"/>
    <mergeCell ref="E14:E15"/>
    <mergeCell ref="F14:G14"/>
  </mergeCells>
  <phoneticPr fontId="36" type="noConversion"/>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 sqref="B4"/>
    </sheetView>
  </sheetViews>
  <sheetFormatPr defaultRowHeight="13.5"/>
  <sheetData/>
  <phoneticPr fontId="1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workbookViewId="0">
      <pane xSplit="2" ySplit="4" topLeftCell="C5" activePane="bottomRight" state="frozen"/>
      <selection pane="topRight"/>
      <selection pane="bottomLeft"/>
      <selection pane="bottomRight" activeCell="H9" sqref="H9"/>
    </sheetView>
  </sheetViews>
  <sheetFormatPr defaultColWidth="9" defaultRowHeight="14.25"/>
  <cols>
    <col min="1" max="1" width="10.75" style="30" customWidth="1"/>
    <col min="2" max="2" width="44.75" style="29" customWidth="1"/>
    <col min="3" max="5" width="14.25" style="31" customWidth="1"/>
    <col min="6" max="6" width="14.625" style="31" customWidth="1"/>
    <col min="7" max="8" width="14.25" style="31" customWidth="1"/>
    <col min="9" max="9" width="11.625" style="30" customWidth="1"/>
    <col min="10" max="10" width="13.875" style="31" bestFit="1" customWidth="1"/>
    <col min="11" max="11" width="11" style="30" customWidth="1"/>
    <col min="12" max="12" width="9.5" style="30" bestFit="1" customWidth="1"/>
    <col min="13" max="16384" width="9" style="30"/>
  </cols>
  <sheetData>
    <row r="1" spans="1:14" ht="15.75">
      <c r="A1" s="87" t="s">
        <v>129</v>
      </c>
      <c r="B1" s="57"/>
    </row>
    <row r="2" spans="1:14" ht="31.5">
      <c r="A2" s="206" t="s">
        <v>467</v>
      </c>
      <c r="B2" s="206"/>
      <c r="C2" s="206"/>
      <c r="D2" s="206"/>
      <c r="E2" s="206"/>
      <c r="F2" s="206"/>
      <c r="G2" s="206"/>
      <c r="H2" s="206"/>
      <c r="I2" s="58"/>
      <c r="J2" s="90"/>
      <c r="K2" s="58"/>
      <c r="L2" s="58"/>
      <c r="M2" s="58"/>
      <c r="N2" s="58"/>
    </row>
    <row r="3" spans="1:14">
      <c r="A3" s="207" t="s">
        <v>0</v>
      </c>
      <c r="B3" s="207"/>
      <c r="C3" s="207"/>
      <c r="D3" s="207"/>
      <c r="E3" s="207"/>
      <c r="F3" s="207"/>
      <c r="G3" s="207"/>
      <c r="H3" s="207"/>
    </row>
    <row r="4" spans="1:14" s="29" customFormat="1" ht="28.5">
      <c r="A4" s="32" t="s">
        <v>1</v>
      </c>
      <c r="B4" s="32" t="s">
        <v>2</v>
      </c>
      <c r="C4" s="33" t="s">
        <v>6</v>
      </c>
      <c r="D4" s="33" t="s">
        <v>5</v>
      </c>
      <c r="E4" s="33" t="s">
        <v>86</v>
      </c>
      <c r="F4" s="33" t="s">
        <v>269</v>
      </c>
      <c r="G4" s="33" t="s">
        <v>7</v>
      </c>
      <c r="H4" s="33" t="s">
        <v>8</v>
      </c>
      <c r="J4" s="91"/>
    </row>
    <row r="5" spans="1:14" s="29" customFormat="1" ht="18.75" customHeight="1">
      <c r="A5" s="84" t="s">
        <v>120</v>
      </c>
      <c r="B5" s="85" t="s">
        <v>121</v>
      </c>
      <c r="C5" s="161">
        <f t="shared" ref="C5:H5" si="0">SUM(C6:C8)</f>
        <v>92.050000000000011</v>
      </c>
      <c r="D5" s="161">
        <f t="shared" si="0"/>
        <v>0</v>
      </c>
      <c r="E5" s="161">
        <f t="shared" si="0"/>
        <v>53.21</v>
      </c>
      <c r="F5" s="161">
        <f t="shared" si="0"/>
        <v>145.26</v>
      </c>
      <c r="G5" s="161">
        <f t="shared" si="0"/>
        <v>120.78999999999999</v>
      </c>
      <c r="H5" s="161">
        <f t="shared" si="0"/>
        <v>24.470000000000006</v>
      </c>
      <c r="I5" s="59"/>
      <c r="J5" s="91"/>
    </row>
    <row r="6" spans="1:14" ht="18.75" customHeight="1">
      <c r="A6" s="84">
        <v>1</v>
      </c>
      <c r="B6" s="85" t="s">
        <v>122</v>
      </c>
      <c r="C6" s="163">
        <v>77.84</v>
      </c>
      <c r="D6" s="161"/>
      <c r="E6" s="161">
        <f>55.21-45.21+14.85</f>
        <v>24.85</v>
      </c>
      <c r="F6" s="161">
        <f>SUM(C6:E6)</f>
        <v>102.69</v>
      </c>
      <c r="G6" s="163">
        <f>73.75+14.85</f>
        <v>88.6</v>
      </c>
      <c r="H6" s="161">
        <f>F6-G6</f>
        <v>14.090000000000003</v>
      </c>
      <c r="I6" s="59">
        <v>73.75</v>
      </c>
      <c r="J6" s="91">
        <f>G6-I6</f>
        <v>14.849999999999994</v>
      </c>
      <c r="K6" s="30">
        <v>14.090000000000018</v>
      </c>
      <c r="L6" s="35">
        <f>H6-K6</f>
        <v>-1.4210854715202004E-14</v>
      </c>
    </row>
    <row r="7" spans="1:14" ht="18.75" customHeight="1">
      <c r="A7" s="84">
        <v>2</v>
      </c>
      <c r="B7" s="85" t="s">
        <v>123</v>
      </c>
      <c r="C7" s="163">
        <v>14.21</v>
      </c>
      <c r="D7" s="161"/>
      <c r="E7" s="161">
        <f>28.36</f>
        <v>28.36</v>
      </c>
      <c r="F7" s="162">
        <f t="shared" ref="F7:F8" si="1">SUM(C7:E7)</f>
        <v>42.57</v>
      </c>
      <c r="G7" s="163">
        <v>32.19</v>
      </c>
      <c r="H7" s="161">
        <f t="shared" ref="H7:H8" si="2">F7-G7</f>
        <v>10.380000000000003</v>
      </c>
      <c r="I7" s="59">
        <v>32.19</v>
      </c>
      <c r="J7" s="91">
        <f>G7-I7</f>
        <v>0</v>
      </c>
      <c r="K7" s="30">
        <v>10.380000000000003</v>
      </c>
      <c r="L7" s="35">
        <f>H7-K7</f>
        <v>0</v>
      </c>
    </row>
    <row r="8" spans="1:14" ht="18.75" customHeight="1">
      <c r="A8" s="84">
        <v>3</v>
      </c>
      <c r="B8" s="85" t="s">
        <v>124</v>
      </c>
      <c r="C8" s="163"/>
      <c r="D8" s="161"/>
      <c r="E8" s="161"/>
      <c r="F8" s="162">
        <f t="shared" si="1"/>
        <v>0</v>
      </c>
      <c r="G8" s="163"/>
      <c r="H8" s="161">
        <f t="shared" si="2"/>
        <v>0</v>
      </c>
      <c r="I8" s="59"/>
      <c r="J8" s="91"/>
    </row>
    <row r="9" spans="1:14" s="29" customFormat="1" ht="18.75" customHeight="1">
      <c r="A9" s="84" t="s">
        <v>125</v>
      </c>
      <c r="B9" s="85" t="s">
        <v>126</v>
      </c>
      <c r="C9" s="169">
        <f t="shared" ref="C9:H9" si="3">SUM(C10:C29)</f>
        <v>528.3900000000001</v>
      </c>
      <c r="D9" s="169">
        <f t="shared" si="3"/>
        <v>191.78999999999996</v>
      </c>
      <c r="E9" s="169">
        <f t="shared" si="3"/>
        <v>1260.58</v>
      </c>
      <c r="F9" s="169">
        <f t="shared" si="3"/>
        <v>1980.76</v>
      </c>
      <c r="G9" s="169">
        <f t="shared" si="3"/>
        <v>1406.71</v>
      </c>
      <c r="H9" s="169">
        <f t="shared" si="3"/>
        <v>574.04999999999984</v>
      </c>
      <c r="I9" s="59"/>
      <c r="J9" s="91"/>
    </row>
    <row r="10" spans="1:14" ht="18.75" customHeight="1">
      <c r="A10" s="84">
        <v>1</v>
      </c>
      <c r="B10" s="186" t="s">
        <v>468</v>
      </c>
      <c r="C10" s="187">
        <v>411.6</v>
      </c>
      <c r="D10" s="169">
        <v>4.45</v>
      </c>
      <c r="E10" s="169">
        <v>-122.65000000000003</v>
      </c>
      <c r="F10" s="169">
        <f>SUM(C10:E10)</f>
        <v>293.39999999999998</v>
      </c>
      <c r="G10" s="169">
        <v>221.58</v>
      </c>
      <c r="H10" s="169">
        <f>F10-G10</f>
        <v>71.819999999999965</v>
      </c>
      <c r="I10" s="59"/>
      <c r="J10" s="91"/>
      <c r="K10" s="35"/>
    </row>
    <row r="11" spans="1:14" ht="18.75" customHeight="1">
      <c r="A11" s="84">
        <v>2</v>
      </c>
      <c r="B11" s="186" t="s">
        <v>469</v>
      </c>
      <c r="C11" s="187">
        <v>8.17</v>
      </c>
      <c r="D11" s="169"/>
      <c r="E11" s="169">
        <v>0</v>
      </c>
      <c r="F11" s="169">
        <f t="shared" ref="F11:F29" si="4">SUM(C11:E11)</f>
        <v>8.17</v>
      </c>
      <c r="G11" s="169">
        <v>7.27</v>
      </c>
      <c r="H11" s="169">
        <f t="shared" ref="H11:H29" si="5">F11-G11</f>
        <v>0.90000000000000036</v>
      </c>
      <c r="I11" s="59"/>
      <c r="J11" s="91"/>
    </row>
    <row r="12" spans="1:14" ht="18.75" customHeight="1">
      <c r="A12" s="84">
        <v>3</v>
      </c>
      <c r="B12" s="186" t="s">
        <v>470</v>
      </c>
      <c r="C12" s="187">
        <v>5</v>
      </c>
      <c r="D12" s="169"/>
      <c r="E12" s="169">
        <v>0</v>
      </c>
      <c r="F12" s="169">
        <f t="shared" si="4"/>
        <v>5</v>
      </c>
      <c r="G12" s="169">
        <v>0</v>
      </c>
      <c r="H12" s="169">
        <f t="shared" si="5"/>
        <v>5</v>
      </c>
      <c r="I12" s="59"/>
      <c r="J12" s="91"/>
    </row>
    <row r="13" spans="1:14" ht="18.75" customHeight="1">
      <c r="A13" s="84">
        <v>4</v>
      </c>
      <c r="B13" s="186" t="s">
        <v>471</v>
      </c>
      <c r="C13" s="187">
        <v>36.119999999999997</v>
      </c>
      <c r="D13" s="169">
        <v>163.25</v>
      </c>
      <c r="E13" s="169">
        <v>756.73</v>
      </c>
      <c r="F13" s="169">
        <f t="shared" si="4"/>
        <v>956.1</v>
      </c>
      <c r="G13" s="169">
        <v>716.59</v>
      </c>
      <c r="H13" s="169">
        <f t="shared" si="5"/>
        <v>239.51</v>
      </c>
      <c r="I13" s="59"/>
      <c r="J13" s="91"/>
      <c r="K13" s="35"/>
    </row>
    <row r="14" spans="1:14" ht="18.75" customHeight="1">
      <c r="A14" s="84">
        <v>5</v>
      </c>
      <c r="B14" s="186" t="s">
        <v>472</v>
      </c>
      <c r="C14" s="187">
        <v>25.7</v>
      </c>
      <c r="D14" s="169"/>
      <c r="E14" s="169">
        <v>0</v>
      </c>
      <c r="F14" s="169">
        <f t="shared" si="4"/>
        <v>25.7</v>
      </c>
      <c r="G14" s="169">
        <v>18.920000000000002</v>
      </c>
      <c r="H14" s="169">
        <f t="shared" si="5"/>
        <v>6.7799999999999976</v>
      </c>
      <c r="I14" s="59"/>
      <c r="J14" s="91"/>
      <c r="K14" s="35"/>
    </row>
    <row r="15" spans="1:14" ht="18.75" customHeight="1">
      <c r="A15" s="84">
        <v>6</v>
      </c>
      <c r="B15" s="186" t="s">
        <v>473</v>
      </c>
      <c r="C15" s="187">
        <v>20</v>
      </c>
      <c r="D15" s="169"/>
      <c r="E15" s="169">
        <v>0</v>
      </c>
      <c r="F15" s="169">
        <f t="shared" si="4"/>
        <v>20</v>
      </c>
      <c r="G15" s="169">
        <v>11.6</v>
      </c>
      <c r="H15" s="169">
        <f t="shared" si="5"/>
        <v>8.4</v>
      </c>
      <c r="I15" s="59"/>
      <c r="J15" s="91"/>
      <c r="K15" s="35"/>
    </row>
    <row r="16" spans="1:14" ht="18.75" customHeight="1">
      <c r="A16" s="84">
        <v>7</v>
      </c>
      <c r="B16" s="186" t="s">
        <v>474</v>
      </c>
      <c r="C16" s="187">
        <v>10</v>
      </c>
      <c r="D16" s="169"/>
      <c r="E16" s="169">
        <v>0</v>
      </c>
      <c r="F16" s="169">
        <f t="shared" si="4"/>
        <v>10</v>
      </c>
      <c r="G16" s="169">
        <v>10</v>
      </c>
      <c r="H16" s="169">
        <f t="shared" si="5"/>
        <v>0</v>
      </c>
      <c r="I16" s="59"/>
      <c r="J16" s="91"/>
      <c r="K16" s="35"/>
    </row>
    <row r="17" spans="1:11" ht="18.75" customHeight="1">
      <c r="A17" s="84">
        <v>8</v>
      </c>
      <c r="B17" s="186" t="s">
        <v>475</v>
      </c>
      <c r="C17" s="187">
        <v>1.2</v>
      </c>
      <c r="D17" s="169"/>
      <c r="E17" s="169">
        <v>0</v>
      </c>
      <c r="F17" s="169">
        <f t="shared" si="4"/>
        <v>1.2</v>
      </c>
      <c r="G17" s="169">
        <v>0</v>
      </c>
      <c r="H17" s="169">
        <f t="shared" si="5"/>
        <v>1.2</v>
      </c>
      <c r="I17" s="59"/>
      <c r="J17" s="91"/>
      <c r="K17" s="35"/>
    </row>
    <row r="18" spans="1:11" ht="18.75" customHeight="1">
      <c r="A18" s="84">
        <v>9</v>
      </c>
      <c r="B18" s="186" t="s">
        <v>430</v>
      </c>
      <c r="C18" s="187">
        <v>0.5</v>
      </c>
      <c r="D18" s="169">
        <v>3</v>
      </c>
      <c r="E18" s="169">
        <v>0.35999999999999988</v>
      </c>
      <c r="F18" s="169">
        <f t="shared" si="4"/>
        <v>3.86</v>
      </c>
      <c r="G18" s="169">
        <v>1</v>
      </c>
      <c r="H18" s="169">
        <f t="shared" si="5"/>
        <v>2.86</v>
      </c>
      <c r="I18" s="59"/>
      <c r="J18" s="91"/>
      <c r="K18" s="35"/>
    </row>
    <row r="19" spans="1:11" ht="18.75" customHeight="1">
      <c r="A19" s="84">
        <v>10</v>
      </c>
      <c r="B19" s="186" t="s">
        <v>533</v>
      </c>
      <c r="C19" s="187"/>
      <c r="D19" s="169">
        <v>0.9</v>
      </c>
      <c r="E19" s="169">
        <v>38.5</v>
      </c>
      <c r="F19" s="169">
        <f t="shared" si="4"/>
        <v>39.4</v>
      </c>
      <c r="G19" s="169">
        <v>39.4</v>
      </c>
      <c r="H19" s="169">
        <f t="shared" si="5"/>
        <v>0</v>
      </c>
      <c r="I19" s="59"/>
      <c r="J19" s="91"/>
    </row>
    <row r="20" spans="1:11" ht="18.75" customHeight="1">
      <c r="A20" s="84">
        <v>11</v>
      </c>
      <c r="B20" s="186" t="s">
        <v>532</v>
      </c>
      <c r="C20" s="187"/>
      <c r="D20" s="169">
        <v>2.35</v>
      </c>
      <c r="E20" s="169">
        <v>1.1000000000000001</v>
      </c>
      <c r="F20" s="169">
        <f t="shared" si="4"/>
        <v>3.45</v>
      </c>
      <c r="G20" s="169">
        <v>0.98</v>
      </c>
      <c r="H20" s="169">
        <f t="shared" si="5"/>
        <v>2.4700000000000002</v>
      </c>
      <c r="I20" s="59"/>
      <c r="J20" s="91"/>
    </row>
    <row r="21" spans="1:11" ht="18.75" customHeight="1">
      <c r="A21" s="84">
        <v>12</v>
      </c>
      <c r="B21" s="186" t="s">
        <v>480</v>
      </c>
      <c r="C21" s="187"/>
      <c r="D21" s="169">
        <v>12.45</v>
      </c>
      <c r="E21" s="169">
        <v>173.52</v>
      </c>
      <c r="F21" s="169">
        <f t="shared" si="4"/>
        <v>185.97</v>
      </c>
      <c r="G21" s="169">
        <v>159.69999999999999</v>
      </c>
      <c r="H21" s="169">
        <f t="shared" si="5"/>
        <v>26.27000000000001</v>
      </c>
      <c r="I21" s="59"/>
      <c r="J21" s="91"/>
    </row>
    <row r="22" spans="1:11" ht="18.75" customHeight="1">
      <c r="A22" s="84">
        <v>13</v>
      </c>
      <c r="B22" s="186" t="s">
        <v>482</v>
      </c>
      <c r="C22" s="187"/>
      <c r="D22" s="169"/>
      <c r="E22" s="169">
        <v>48.1</v>
      </c>
      <c r="F22" s="169">
        <f t="shared" si="4"/>
        <v>48.1</v>
      </c>
      <c r="G22" s="169">
        <v>14.25</v>
      </c>
      <c r="H22" s="169">
        <f t="shared" si="5"/>
        <v>33.85</v>
      </c>
      <c r="I22" s="59"/>
      <c r="J22" s="91"/>
    </row>
    <row r="23" spans="1:11" ht="18.75" customHeight="1">
      <c r="A23" s="84">
        <v>14</v>
      </c>
      <c r="B23" s="186" t="s">
        <v>477</v>
      </c>
      <c r="C23" s="187"/>
      <c r="D23" s="169">
        <v>5</v>
      </c>
      <c r="E23" s="169">
        <v>0</v>
      </c>
      <c r="F23" s="169">
        <f t="shared" si="4"/>
        <v>5</v>
      </c>
      <c r="G23" s="169">
        <v>0</v>
      </c>
      <c r="H23" s="169">
        <f t="shared" si="5"/>
        <v>5</v>
      </c>
      <c r="I23" s="59"/>
      <c r="J23" s="91"/>
    </row>
    <row r="24" spans="1:11" ht="18.75" customHeight="1">
      <c r="A24" s="84">
        <v>15</v>
      </c>
      <c r="B24" s="186" t="s">
        <v>481</v>
      </c>
      <c r="C24" s="187"/>
      <c r="D24" s="169"/>
      <c r="E24" s="169">
        <v>74</v>
      </c>
      <c r="F24" s="169">
        <f t="shared" si="4"/>
        <v>74</v>
      </c>
      <c r="G24" s="169">
        <v>74</v>
      </c>
      <c r="H24" s="169">
        <f t="shared" si="5"/>
        <v>0</v>
      </c>
      <c r="I24" s="59"/>
      <c r="J24" s="91"/>
    </row>
    <row r="25" spans="1:11" ht="18.75" customHeight="1">
      <c r="A25" s="84">
        <v>16</v>
      </c>
      <c r="B25" s="186" t="s">
        <v>534</v>
      </c>
      <c r="C25" s="187"/>
      <c r="D25" s="169"/>
      <c r="E25" s="169">
        <v>39.6</v>
      </c>
      <c r="F25" s="169">
        <f t="shared" si="4"/>
        <v>39.6</v>
      </c>
      <c r="G25" s="169">
        <v>34.11</v>
      </c>
      <c r="H25" s="169">
        <f t="shared" si="5"/>
        <v>5.490000000000002</v>
      </c>
      <c r="I25" s="59"/>
      <c r="J25" s="91"/>
    </row>
    <row r="26" spans="1:11" ht="18.75" customHeight="1">
      <c r="A26" s="84">
        <v>17</v>
      </c>
      <c r="B26" s="186" t="s">
        <v>485</v>
      </c>
      <c r="C26" s="187"/>
      <c r="D26" s="169"/>
      <c r="E26" s="169">
        <v>4.9800000000000004</v>
      </c>
      <c r="F26" s="169">
        <f t="shared" si="4"/>
        <v>4.9800000000000004</v>
      </c>
      <c r="G26" s="169">
        <v>4.7699999999999996</v>
      </c>
      <c r="H26" s="169">
        <f t="shared" si="5"/>
        <v>0.21000000000000085</v>
      </c>
      <c r="I26" s="59"/>
      <c r="J26" s="91"/>
    </row>
    <row r="27" spans="1:11" ht="18.75" customHeight="1">
      <c r="A27" s="84">
        <v>18</v>
      </c>
      <c r="B27" s="186" t="s">
        <v>486</v>
      </c>
      <c r="C27" s="187"/>
      <c r="D27" s="169"/>
      <c r="E27" s="169">
        <v>40.4</v>
      </c>
      <c r="F27" s="169">
        <f t="shared" si="4"/>
        <v>40.4</v>
      </c>
      <c r="G27" s="169">
        <v>0</v>
      </c>
      <c r="H27" s="169">
        <f t="shared" si="5"/>
        <v>40.4</v>
      </c>
      <c r="I27" s="59"/>
      <c r="J27" s="91"/>
    </row>
    <row r="28" spans="1:11" ht="18.75" customHeight="1">
      <c r="A28" s="84">
        <v>19</v>
      </c>
      <c r="B28" s="186" t="s">
        <v>483</v>
      </c>
      <c r="C28" s="187"/>
      <c r="D28" s="169"/>
      <c r="E28" s="169">
        <v>138.85</v>
      </c>
      <c r="F28" s="169">
        <f t="shared" si="4"/>
        <v>138.85</v>
      </c>
      <c r="G28" s="169">
        <v>30.5</v>
      </c>
      <c r="H28" s="169">
        <f t="shared" si="5"/>
        <v>108.35</v>
      </c>
      <c r="I28" s="59"/>
      <c r="J28" s="91"/>
    </row>
    <row r="29" spans="1:11" ht="18.75" customHeight="1">
      <c r="A29" s="84">
        <v>20</v>
      </c>
      <c r="B29" s="186" t="s">
        <v>476</v>
      </c>
      <c r="C29" s="187">
        <v>10.1</v>
      </c>
      <c r="D29" s="169">
        <v>0.39</v>
      </c>
      <c r="E29" s="169">
        <f>36.73+30.36</f>
        <v>67.09</v>
      </c>
      <c r="F29" s="169">
        <f t="shared" si="4"/>
        <v>77.58</v>
      </c>
      <c r="G29" s="169">
        <f>31.68+30.36</f>
        <v>62.04</v>
      </c>
      <c r="H29" s="169">
        <f t="shared" si="5"/>
        <v>15.54</v>
      </c>
      <c r="I29" s="59"/>
      <c r="J29" s="91"/>
    </row>
    <row r="30" spans="1:11" s="29" customFormat="1" ht="18.75" customHeight="1">
      <c r="A30" s="84" t="s">
        <v>127</v>
      </c>
      <c r="B30" s="86" t="s">
        <v>128</v>
      </c>
      <c r="C30" s="169">
        <f t="shared" ref="C30:H30" si="6">C5+C9</f>
        <v>620.44000000000005</v>
      </c>
      <c r="D30" s="169">
        <f t="shared" si="6"/>
        <v>191.78999999999996</v>
      </c>
      <c r="E30" s="169">
        <f t="shared" si="6"/>
        <v>1313.79</v>
      </c>
      <c r="F30" s="169">
        <f t="shared" si="6"/>
        <v>2126.02</v>
      </c>
      <c r="G30" s="169">
        <f t="shared" si="6"/>
        <v>1527.5</v>
      </c>
      <c r="H30" s="169">
        <f t="shared" si="6"/>
        <v>598.51999999999987</v>
      </c>
      <c r="I30" s="59"/>
      <c r="J30" s="91">
        <f>598.56</f>
        <v>598.55999999999995</v>
      </c>
      <c r="K30" s="59">
        <f>J30-H30</f>
        <v>4.0000000000077307E-2</v>
      </c>
    </row>
    <row r="31" spans="1:11">
      <c r="A31" s="208"/>
      <c r="B31" s="208"/>
      <c r="C31" s="208"/>
      <c r="D31" s="208"/>
      <c r="E31" s="208"/>
      <c r="F31" s="208"/>
      <c r="G31" s="208"/>
      <c r="H31" s="208"/>
    </row>
    <row r="32" spans="1:11">
      <c r="E32" s="34"/>
    </row>
    <row r="33" spans="5:8">
      <c r="E33" s="34">
        <f>E30/C30</f>
        <v>2.1175133776029913</v>
      </c>
      <c r="F33" s="34">
        <f>G30/F30</f>
        <v>0.71847865965513025</v>
      </c>
    </row>
    <row r="34" spans="5:8">
      <c r="E34" s="34"/>
    </row>
    <row r="36" spans="5:8">
      <c r="G36" s="34"/>
    </row>
    <row r="38" spans="5:8">
      <c r="H38" s="34"/>
    </row>
    <row r="39" spans="5:8">
      <c r="G39" s="34"/>
    </row>
    <row r="40" spans="5:8">
      <c r="E40" s="34"/>
    </row>
  </sheetData>
  <mergeCells count="3">
    <mergeCell ref="A2:H2"/>
    <mergeCell ref="A3:H3"/>
    <mergeCell ref="A31:H31"/>
  </mergeCells>
  <phoneticPr fontId="17" type="noConversion"/>
  <printOptions horizontalCentered="1"/>
  <pageMargins left="0.39370078740157483" right="0.23622047244094491"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zoomScaleNormal="100" workbookViewId="0">
      <pane xSplit="2" ySplit="4" topLeftCell="C5" activePane="bottomRight" state="frozen"/>
      <selection pane="topRight"/>
      <selection pane="bottomLeft"/>
      <selection pane="bottomRight" activeCell="C11" sqref="C11"/>
    </sheetView>
  </sheetViews>
  <sheetFormatPr defaultColWidth="9" defaultRowHeight="14.25"/>
  <cols>
    <col min="1" max="1" width="10.75" style="30" customWidth="1"/>
    <col min="2" max="2" width="44.75" style="29" customWidth="1"/>
    <col min="3" max="5" width="14.25" style="31" customWidth="1"/>
    <col min="6" max="6" width="14.625" style="31" customWidth="1"/>
    <col min="7" max="8" width="14.25" style="31" customWidth="1"/>
    <col min="9" max="9" width="11.625" style="30" customWidth="1"/>
    <col min="10" max="10" width="13.875" style="31" bestFit="1" customWidth="1"/>
    <col min="11" max="11" width="11" style="30" customWidth="1"/>
    <col min="12" max="16384" width="9" style="30"/>
  </cols>
  <sheetData>
    <row r="1" spans="1:14" ht="15.75">
      <c r="A1" s="87" t="s">
        <v>129</v>
      </c>
      <c r="B1" s="57"/>
    </row>
    <row r="2" spans="1:14" ht="31.5">
      <c r="A2" s="206" t="s">
        <v>143</v>
      </c>
      <c r="B2" s="206"/>
      <c r="C2" s="206"/>
      <c r="D2" s="206"/>
      <c r="E2" s="206"/>
      <c r="F2" s="206"/>
      <c r="G2" s="206"/>
      <c r="H2" s="206"/>
      <c r="I2" s="58"/>
      <c r="J2" s="90"/>
      <c r="K2" s="58"/>
      <c r="L2" s="58"/>
      <c r="M2" s="58"/>
      <c r="N2" s="58"/>
    </row>
    <row r="3" spans="1:14">
      <c r="A3" s="207" t="s">
        <v>0</v>
      </c>
      <c r="B3" s="207"/>
      <c r="C3" s="207"/>
      <c r="D3" s="207"/>
      <c r="E3" s="207"/>
      <c r="F3" s="207"/>
      <c r="G3" s="207"/>
      <c r="H3" s="207"/>
    </row>
    <row r="4" spans="1:14" s="29" customFormat="1" ht="30.75" customHeight="1">
      <c r="A4" s="32" t="s">
        <v>1</v>
      </c>
      <c r="B4" s="32" t="s">
        <v>2</v>
      </c>
      <c r="C4" s="33" t="s">
        <v>6</v>
      </c>
      <c r="D4" s="33" t="s">
        <v>5</v>
      </c>
      <c r="E4" s="33" t="s">
        <v>86</v>
      </c>
      <c r="F4" s="33" t="s">
        <v>119</v>
      </c>
      <c r="G4" s="33" t="s">
        <v>7</v>
      </c>
      <c r="H4" s="33" t="s">
        <v>8</v>
      </c>
      <c r="J4" s="91"/>
    </row>
    <row r="5" spans="1:14" s="29" customFormat="1" ht="24" customHeight="1">
      <c r="A5" s="84" t="s">
        <v>120</v>
      </c>
      <c r="B5" s="85" t="s">
        <v>121</v>
      </c>
      <c r="C5" s="120">
        <f t="shared" ref="C5:H5" si="0">SUM(C6:C8)</f>
        <v>5212.42</v>
      </c>
      <c r="D5" s="120">
        <f t="shared" si="0"/>
        <v>38.6</v>
      </c>
      <c r="E5" s="120">
        <f t="shared" si="0"/>
        <v>1608</v>
      </c>
      <c r="F5" s="120">
        <f t="shared" si="0"/>
        <v>6859.02</v>
      </c>
      <c r="G5" s="120">
        <f t="shared" si="0"/>
        <v>6819.87</v>
      </c>
      <c r="H5" s="120">
        <f t="shared" si="0"/>
        <v>39.15</v>
      </c>
      <c r="I5" s="59"/>
      <c r="J5" s="91"/>
    </row>
    <row r="6" spans="1:14" ht="24" customHeight="1">
      <c r="A6" s="84">
        <v>1</v>
      </c>
      <c r="B6" s="85" t="s">
        <v>122</v>
      </c>
      <c r="C6" s="48">
        <v>4116.37</v>
      </c>
      <c r="D6" s="120">
        <v>34.46</v>
      </c>
      <c r="E6" s="120">
        <f>1302.01-5.43</f>
        <v>1296.58</v>
      </c>
      <c r="F6" s="120">
        <f>SUM(C6:E6)</f>
        <v>5447.41</v>
      </c>
      <c r="G6" s="48">
        <f>5414.49-5.43</f>
        <v>5409.0599999999995</v>
      </c>
      <c r="H6" s="120">
        <v>38.35</v>
      </c>
      <c r="I6" s="59"/>
      <c r="J6" s="91"/>
    </row>
    <row r="7" spans="1:14" ht="24" customHeight="1">
      <c r="A7" s="84">
        <v>2</v>
      </c>
      <c r="B7" s="85" t="s">
        <v>123</v>
      </c>
      <c r="C7" s="48">
        <v>393.46</v>
      </c>
      <c r="D7" s="120"/>
      <c r="E7" s="120">
        <v>59.129999999999995</v>
      </c>
      <c r="F7" s="120">
        <f t="shared" ref="F7" si="1">SUM(C7:E7)</f>
        <v>452.59</v>
      </c>
      <c r="G7" s="48">
        <v>452.59</v>
      </c>
      <c r="H7" s="120"/>
      <c r="I7" s="59"/>
      <c r="J7" s="91"/>
    </row>
    <row r="8" spans="1:14" ht="24" customHeight="1">
      <c r="A8" s="84">
        <v>3</v>
      </c>
      <c r="B8" s="85" t="s">
        <v>124</v>
      </c>
      <c r="C8" s="48">
        <v>702.59</v>
      </c>
      <c r="D8" s="120">
        <v>4.1399999999999997</v>
      </c>
      <c r="E8" s="120">
        <v>252.28999999999996</v>
      </c>
      <c r="F8" s="120">
        <f>SUM(C8:E8)</f>
        <v>959.02</v>
      </c>
      <c r="G8" s="48">
        <v>958.22</v>
      </c>
      <c r="H8" s="120">
        <v>0.8</v>
      </c>
      <c r="I8" s="59"/>
      <c r="J8" s="91"/>
    </row>
    <row r="9" spans="1:14" s="29" customFormat="1" ht="24" customHeight="1">
      <c r="A9" s="84" t="s">
        <v>125</v>
      </c>
      <c r="B9" s="85" t="s">
        <v>126</v>
      </c>
      <c r="C9" s="120">
        <f t="shared" ref="C9:H9" si="2">SUM(C10:C18)</f>
        <v>552.6</v>
      </c>
      <c r="D9" s="120">
        <f t="shared" si="2"/>
        <v>382.47</v>
      </c>
      <c r="E9" s="120">
        <f t="shared" si="2"/>
        <v>3511.25</v>
      </c>
      <c r="F9" s="120">
        <f t="shared" si="2"/>
        <v>4446.32</v>
      </c>
      <c r="G9" s="120">
        <f t="shared" si="2"/>
        <v>3958.7599999999993</v>
      </c>
      <c r="H9" s="120">
        <f t="shared" si="2"/>
        <v>487.56000000000006</v>
      </c>
      <c r="I9" s="59"/>
      <c r="J9" s="91"/>
    </row>
    <row r="10" spans="1:14" ht="24" customHeight="1">
      <c r="A10" s="84">
        <v>1</v>
      </c>
      <c r="B10" s="89" t="s">
        <v>251</v>
      </c>
      <c r="C10" s="48">
        <v>552.6</v>
      </c>
      <c r="D10" s="120">
        <v>256.22000000000003</v>
      </c>
      <c r="E10" s="120">
        <v>64.66</v>
      </c>
      <c r="F10" s="120">
        <f>SUM(C10:E10)</f>
        <v>873.48</v>
      </c>
      <c r="G10" s="120">
        <v>602.78</v>
      </c>
      <c r="H10" s="120">
        <v>270.7</v>
      </c>
      <c r="I10" s="59"/>
      <c r="J10" s="91"/>
      <c r="K10" s="35"/>
    </row>
    <row r="11" spans="1:14" ht="24" customHeight="1">
      <c r="A11" s="84">
        <v>2</v>
      </c>
      <c r="B11" s="89" t="s">
        <v>144</v>
      </c>
      <c r="C11" s="48"/>
      <c r="D11" s="120">
        <v>45.08</v>
      </c>
      <c r="E11" s="120">
        <f>577.9-2.72+2522</f>
        <v>3097.18</v>
      </c>
      <c r="F11" s="120">
        <f t="shared" ref="F11:F18" si="3">SUM(C11:E11)</f>
        <v>3142.2599999999998</v>
      </c>
      <c r="G11" s="120">
        <v>3081.12</v>
      </c>
      <c r="H11" s="120">
        <v>61.14</v>
      </c>
      <c r="I11" s="59"/>
      <c r="J11" s="91"/>
    </row>
    <row r="12" spans="1:14" ht="24" customHeight="1">
      <c r="A12" s="84">
        <v>3</v>
      </c>
      <c r="B12" s="89" t="s">
        <v>145</v>
      </c>
      <c r="C12" s="48"/>
      <c r="D12" s="120">
        <v>34.42</v>
      </c>
      <c r="E12" s="120">
        <v>137.79000000000002</v>
      </c>
      <c r="F12" s="120">
        <f t="shared" si="3"/>
        <v>172.21000000000004</v>
      </c>
      <c r="G12" s="120">
        <v>78.31</v>
      </c>
      <c r="H12" s="120">
        <v>93.9</v>
      </c>
      <c r="I12" s="59"/>
      <c r="J12" s="91"/>
    </row>
    <row r="13" spans="1:14" ht="24" customHeight="1">
      <c r="A13" s="84">
        <v>4</v>
      </c>
      <c r="B13" s="89" t="s">
        <v>146</v>
      </c>
      <c r="C13" s="48"/>
      <c r="D13" s="120">
        <v>4.6900000000000004</v>
      </c>
      <c r="E13" s="120">
        <v>6.94</v>
      </c>
      <c r="F13" s="120">
        <f t="shared" si="3"/>
        <v>11.63</v>
      </c>
      <c r="G13" s="120">
        <v>8.91</v>
      </c>
      <c r="H13" s="120">
        <v>2.72</v>
      </c>
      <c r="I13" s="59"/>
      <c r="J13" s="91"/>
      <c r="K13" s="35"/>
    </row>
    <row r="14" spans="1:14" ht="24" customHeight="1">
      <c r="A14" s="84">
        <v>5</v>
      </c>
      <c r="B14" s="89" t="s">
        <v>147</v>
      </c>
      <c r="C14" s="48"/>
      <c r="D14" s="120">
        <v>42.06</v>
      </c>
      <c r="E14" s="120">
        <v>19.439999999999998</v>
      </c>
      <c r="F14" s="120">
        <f t="shared" si="3"/>
        <v>61.5</v>
      </c>
      <c r="G14" s="120">
        <v>41.9</v>
      </c>
      <c r="H14" s="120">
        <v>19.600000000000001</v>
      </c>
      <c r="I14" s="59"/>
      <c r="J14" s="91"/>
      <c r="K14" s="35"/>
    </row>
    <row r="15" spans="1:14" ht="24" customHeight="1">
      <c r="A15" s="84">
        <v>6</v>
      </c>
      <c r="B15" s="89" t="s">
        <v>252</v>
      </c>
      <c r="C15" s="48"/>
      <c r="D15" s="120"/>
      <c r="E15" s="120">
        <v>32</v>
      </c>
      <c r="F15" s="120">
        <f t="shared" si="3"/>
        <v>32</v>
      </c>
      <c r="G15" s="120">
        <v>22</v>
      </c>
      <c r="H15" s="120">
        <v>10</v>
      </c>
      <c r="I15" s="59"/>
      <c r="J15" s="91"/>
    </row>
    <row r="16" spans="1:14" ht="24" customHeight="1">
      <c r="A16" s="84">
        <v>7</v>
      </c>
      <c r="B16" s="89" t="s">
        <v>148</v>
      </c>
      <c r="C16" s="48"/>
      <c r="D16" s="120"/>
      <c r="E16" s="120">
        <v>66.740000000000009</v>
      </c>
      <c r="F16" s="120">
        <f t="shared" si="3"/>
        <v>66.740000000000009</v>
      </c>
      <c r="G16" s="120">
        <v>60.74</v>
      </c>
      <c r="H16" s="120">
        <v>6</v>
      </c>
      <c r="I16" s="59"/>
      <c r="J16" s="91"/>
    </row>
    <row r="17" spans="1:10" ht="24" customHeight="1">
      <c r="A17" s="84">
        <v>8</v>
      </c>
      <c r="B17" s="89" t="s">
        <v>149</v>
      </c>
      <c r="C17" s="48"/>
      <c r="D17" s="120"/>
      <c r="E17" s="120">
        <v>63</v>
      </c>
      <c r="F17" s="120">
        <f t="shared" si="3"/>
        <v>63</v>
      </c>
      <c r="G17" s="120">
        <v>63</v>
      </c>
      <c r="H17" s="120">
        <v>0</v>
      </c>
      <c r="I17" s="59"/>
      <c r="J17" s="91"/>
    </row>
    <row r="18" spans="1:10" ht="24" customHeight="1">
      <c r="A18" s="84">
        <v>9</v>
      </c>
      <c r="B18" s="89" t="s">
        <v>150</v>
      </c>
      <c r="C18" s="48"/>
      <c r="D18" s="120"/>
      <c r="E18" s="120">
        <v>23.5</v>
      </c>
      <c r="F18" s="120">
        <f t="shared" si="3"/>
        <v>23.5</v>
      </c>
      <c r="G18" s="120"/>
      <c r="H18" s="120">
        <v>23.5</v>
      </c>
      <c r="I18" s="59"/>
      <c r="J18" s="91"/>
    </row>
    <row r="19" spans="1:10" s="29" customFormat="1" ht="24" customHeight="1">
      <c r="A19" s="84" t="s">
        <v>127</v>
      </c>
      <c r="B19" s="86" t="s">
        <v>128</v>
      </c>
      <c r="C19" s="120">
        <f t="shared" ref="C19:H19" si="4">C5+C9</f>
        <v>5765.02</v>
      </c>
      <c r="D19" s="120">
        <f t="shared" si="4"/>
        <v>421.07000000000005</v>
      </c>
      <c r="E19" s="120">
        <f t="shared" si="4"/>
        <v>5119.25</v>
      </c>
      <c r="F19" s="120">
        <f t="shared" si="4"/>
        <v>11305.34</v>
      </c>
      <c r="G19" s="120">
        <f t="shared" si="4"/>
        <v>10778.63</v>
      </c>
      <c r="H19" s="120">
        <f t="shared" si="4"/>
        <v>526.71</v>
      </c>
      <c r="I19" s="59"/>
      <c r="J19" s="91"/>
    </row>
    <row r="20" spans="1:10">
      <c r="A20" s="208"/>
      <c r="B20" s="208"/>
      <c r="C20" s="208"/>
      <c r="D20" s="208"/>
      <c r="E20" s="208"/>
      <c r="F20" s="208"/>
      <c r="G20" s="208"/>
      <c r="H20" s="208"/>
    </row>
    <row r="21" spans="1:10">
      <c r="E21" s="34"/>
    </row>
    <row r="23" spans="1:10">
      <c r="E23" s="34"/>
    </row>
    <row r="25" spans="1:10">
      <c r="G25" s="34"/>
    </row>
    <row r="27" spans="1:10">
      <c r="H27" s="34"/>
    </row>
    <row r="28" spans="1:10">
      <c r="G28" s="34"/>
    </row>
    <row r="29" spans="1:10">
      <c r="E29" s="34"/>
    </row>
  </sheetData>
  <mergeCells count="3">
    <mergeCell ref="A2:H2"/>
    <mergeCell ref="A3:H3"/>
    <mergeCell ref="A20:H20"/>
  </mergeCells>
  <phoneticPr fontId="17" type="noConversion"/>
  <printOptions horizontalCentered="1"/>
  <pageMargins left="0.39370078740157499" right="0.23622047244094499" top="0.74803149606299202" bottom="0.74803149606299202" header="0.31496062992126" footer="0.31496062992126"/>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workbookViewId="0">
      <pane xSplit="2" ySplit="4" topLeftCell="C5" activePane="bottomRight" state="frozen"/>
      <selection pane="topRight"/>
      <selection pane="bottomLeft"/>
      <selection pane="bottomRight" activeCell="I10" sqref="I10:I29"/>
    </sheetView>
  </sheetViews>
  <sheetFormatPr defaultColWidth="9" defaultRowHeight="14.25"/>
  <cols>
    <col min="1" max="1" width="10.75" style="30" customWidth="1"/>
    <col min="2" max="2" width="44.75" style="29" customWidth="1"/>
    <col min="3" max="5" width="14.25" style="31" customWidth="1"/>
    <col min="6" max="6" width="14.625" style="31" customWidth="1"/>
    <col min="7" max="8" width="14.25" style="31" customWidth="1"/>
    <col min="9" max="9" width="11.625" style="30" customWidth="1"/>
    <col min="10" max="10" width="13.875" style="31" bestFit="1" customWidth="1"/>
    <col min="11" max="11" width="11" style="30" customWidth="1"/>
    <col min="12" max="16384" width="9" style="30"/>
  </cols>
  <sheetData>
    <row r="1" spans="1:14" ht="15.75">
      <c r="A1" s="87" t="s">
        <v>129</v>
      </c>
      <c r="B1" s="57"/>
    </row>
    <row r="2" spans="1:14" ht="31.5">
      <c r="A2" s="206" t="s">
        <v>467</v>
      </c>
      <c r="B2" s="206"/>
      <c r="C2" s="206"/>
      <c r="D2" s="206"/>
      <c r="E2" s="206"/>
      <c r="F2" s="206"/>
      <c r="G2" s="206"/>
      <c r="H2" s="206"/>
      <c r="I2" s="58"/>
      <c r="J2" s="90"/>
      <c r="K2" s="58"/>
      <c r="L2" s="58"/>
      <c r="M2" s="58"/>
      <c r="N2" s="58"/>
    </row>
    <row r="3" spans="1:14">
      <c r="A3" s="207" t="s">
        <v>0</v>
      </c>
      <c r="B3" s="207"/>
      <c r="C3" s="207"/>
      <c r="D3" s="207"/>
      <c r="E3" s="207"/>
      <c r="F3" s="207"/>
      <c r="G3" s="207"/>
      <c r="H3" s="207"/>
    </row>
    <row r="4" spans="1:14" s="29" customFormat="1" ht="28.5">
      <c r="A4" s="32" t="s">
        <v>1</v>
      </c>
      <c r="B4" s="32" t="s">
        <v>2</v>
      </c>
      <c r="C4" s="33" t="s">
        <v>6</v>
      </c>
      <c r="D4" s="33" t="s">
        <v>5</v>
      </c>
      <c r="E4" s="33" t="s">
        <v>86</v>
      </c>
      <c r="F4" s="33" t="s">
        <v>269</v>
      </c>
      <c r="G4" s="33" t="s">
        <v>7</v>
      </c>
      <c r="H4" s="33" t="s">
        <v>8</v>
      </c>
      <c r="J4" s="91"/>
    </row>
    <row r="5" spans="1:14" s="29" customFormat="1" ht="18.75" customHeight="1">
      <c r="A5" s="84" t="s">
        <v>120</v>
      </c>
      <c r="B5" s="85" t="s">
        <v>121</v>
      </c>
      <c r="C5" s="162">
        <f t="shared" ref="C5:H5" si="0">SUM(C6:C8)</f>
        <v>92.050000000000011</v>
      </c>
      <c r="D5" s="162">
        <f t="shared" si="0"/>
        <v>0</v>
      </c>
      <c r="E5" s="162">
        <f t="shared" si="0"/>
        <v>0</v>
      </c>
      <c r="F5" s="162">
        <f t="shared" si="0"/>
        <v>175.62</v>
      </c>
      <c r="G5" s="162">
        <f t="shared" si="0"/>
        <v>151.14999999999998</v>
      </c>
      <c r="H5" s="162">
        <f t="shared" si="0"/>
        <v>24.47000000000002</v>
      </c>
      <c r="I5" s="59"/>
      <c r="J5" s="91"/>
    </row>
    <row r="6" spans="1:14" ht="18.75" customHeight="1">
      <c r="A6" s="84">
        <v>1</v>
      </c>
      <c r="B6" s="85" t="s">
        <v>122</v>
      </c>
      <c r="C6" s="163">
        <v>77.84</v>
      </c>
      <c r="D6" s="162"/>
      <c r="E6" s="162"/>
      <c r="F6" s="162">
        <v>133.05000000000001</v>
      </c>
      <c r="G6" s="163">
        <v>118.96</v>
      </c>
      <c r="H6" s="162">
        <f>F6-G6</f>
        <v>14.090000000000018</v>
      </c>
      <c r="I6" s="59">
        <f>F6-D6-C6</f>
        <v>55.210000000000008</v>
      </c>
      <c r="J6" s="91"/>
    </row>
    <row r="7" spans="1:14" ht="18.75" customHeight="1">
      <c r="A7" s="84">
        <v>2</v>
      </c>
      <c r="B7" s="85" t="s">
        <v>123</v>
      </c>
      <c r="C7" s="163">
        <v>14.21</v>
      </c>
      <c r="D7" s="162"/>
      <c r="E7" s="162"/>
      <c r="F7" s="162">
        <v>42.57</v>
      </c>
      <c r="G7" s="163">
        <v>32.19</v>
      </c>
      <c r="H7" s="162">
        <f t="shared" ref="H7:H8" si="1">F7-G7</f>
        <v>10.380000000000003</v>
      </c>
      <c r="I7" s="59">
        <f t="shared" ref="I7:I30" si="2">F7-D7-C7</f>
        <v>28.36</v>
      </c>
      <c r="J7" s="91"/>
    </row>
    <row r="8" spans="1:14" ht="18.75" customHeight="1">
      <c r="A8" s="84">
        <v>3</v>
      </c>
      <c r="B8" s="85" t="s">
        <v>124</v>
      </c>
      <c r="C8" s="163"/>
      <c r="D8" s="162"/>
      <c r="E8" s="162"/>
      <c r="F8" s="162"/>
      <c r="G8" s="163"/>
      <c r="H8" s="162">
        <f t="shared" si="1"/>
        <v>0</v>
      </c>
      <c r="I8" s="59">
        <f t="shared" si="2"/>
        <v>0</v>
      </c>
      <c r="J8" s="91"/>
    </row>
    <row r="9" spans="1:14" s="29" customFormat="1" ht="18.75" customHeight="1">
      <c r="A9" s="84" t="s">
        <v>125</v>
      </c>
      <c r="B9" s="85" t="s">
        <v>126</v>
      </c>
      <c r="C9" s="162">
        <f t="shared" ref="C9:H9" si="3">SUM(C10:C29)</f>
        <v>528.3900000000001</v>
      </c>
      <c r="D9" s="162">
        <f t="shared" si="3"/>
        <v>191.78999999999996</v>
      </c>
      <c r="E9" s="162">
        <f t="shared" si="3"/>
        <v>0</v>
      </c>
      <c r="F9" s="162">
        <f t="shared" si="3"/>
        <v>1950.4</v>
      </c>
      <c r="G9" s="162">
        <f t="shared" si="3"/>
        <v>1376.3500000000001</v>
      </c>
      <c r="H9" s="162">
        <f t="shared" si="3"/>
        <v>574.04999999999984</v>
      </c>
      <c r="I9" s="59">
        <f t="shared" si="2"/>
        <v>1230.22</v>
      </c>
      <c r="J9" s="91"/>
    </row>
    <row r="10" spans="1:14" ht="18.75" customHeight="1">
      <c r="A10" s="84">
        <v>1</v>
      </c>
      <c r="B10" s="89" t="s">
        <v>468</v>
      </c>
      <c r="C10" s="163">
        <v>411.6</v>
      </c>
      <c r="D10" s="162">
        <v>4.45</v>
      </c>
      <c r="E10" s="162"/>
      <c r="F10" s="162">
        <v>293.39999999999998</v>
      </c>
      <c r="G10" s="162">
        <v>221.58</v>
      </c>
      <c r="H10" s="164">
        <f>F10-G10</f>
        <v>71.819999999999965</v>
      </c>
      <c r="I10" s="59">
        <f t="shared" si="2"/>
        <v>-122.65000000000003</v>
      </c>
      <c r="J10" s="91"/>
      <c r="K10" s="35"/>
    </row>
    <row r="11" spans="1:14" ht="18.75" customHeight="1">
      <c r="A11" s="84">
        <v>2</v>
      </c>
      <c r="B11" s="89" t="s">
        <v>469</v>
      </c>
      <c r="C11" s="163">
        <v>8.17</v>
      </c>
      <c r="D11" s="162"/>
      <c r="E11" s="162"/>
      <c r="F11" s="162">
        <v>8.17</v>
      </c>
      <c r="G11" s="162">
        <v>7.27</v>
      </c>
      <c r="H11" s="164">
        <f t="shared" ref="H11:H29" si="4">F11-G11</f>
        <v>0.90000000000000036</v>
      </c>
      <c r="I11" s="59">
        <f t="shared" si="2"/>
        <v>0</v>
      </c>
      <c r="J11" s="91"/>
    </row>
    <row r="12" spans="1:14" ht="18.75" customHeight="1">
      <c r="A12" s="84">
        <v>3</v>
      </c>
      <c r="B12" s="89" t="s">
        <v>470</v>
      </c>
      <c r="C12" s="163">
        <v>5</v>
      </c>
      <c r="D12" s="162"/>
      <c r="E12" s="162"/>
      <c r="F12" s="162">
        <v>5</v>
      </c>
      <c r="G12" s="162">
        <v>0</v>
      </c>
      <c r="H12" s="164">
        <f t="shared" si="4"/>
        <v>5</v>
      </c>
      <c r="I12" s="59">
        <f t="shared" si="2"/>
        <v>0</v>
      </c>
      <c r="J12" s="91"/>
    </row>
    <row r="13" spans="1:14" ht="18.75" customHeight="1">
      <c r="A13" s="84">
        <v>4</v>
      </c>
      <c r="B13" s="89" t="s">
        <v>471</v>
      </c>
      <c r="C13" s="163">
        <v>36.119999999999997</v>
      </c>
      <c r="D13" s="162">
        <v>163.25</v>
      </c>
      <c r="E13" s="162"/>
      <c r="F13" s="162">
        <v>956.1</v>
      </c>
      <c r="G13" s="162">
        <v>716.59</v>
      </c>
      <c r="H13" s="164">
        <f t="shared" si="4"/>
        <v>239.51</v>
      </c>
      <c r="I13" s="59">
        <f t="shared" si="2"/>
        <v>756.73</v>
      </c>
      <c r="J13" s="91"/>
      <c r="K13" s="35"/>
    </row>
    <row r="14" spans="1:14" ht="18.75" customHeight="1">
      <c r="A14" s="84">
        <v>5</v>
      </c>
      <c r="B14" s="89" t="s">
        <v>472</v>
      </c>
      <c r="C14" s="163">
        <v>25.7</v>
      </c>
      <c r="D14" s="162"/>
      <c r="E14" s="162"/>
      <c r="F14" s="162">
        <v>25.7</v>
      </c>
      <c r="G14" s="162">
        <v>18.920000000000002</v>
      </c>
      <c r="H14" s="164">
        <f t="shared" si="4"/>
        <v>6.7799999999999976</v>
      </c>
      <c r="I14" s="59">
        <f t="shared" si="2"/>
        <v>0</v>
      </c>
      <c r="J14" s="91"/>
      <c r="K14" s="35"/>
    </row>
    <row r="15" spans="1:14" ht="18.75" customHeight="1">
      <c r="A15" s="84">
        <v>6</v>
      </c>
      <c r="B15" s="89" t="s">
        <v>473</v>
      </c>
      <c r="C15" s="163">
        <v>20</v>
      </c>
      <c r="D15" s="162"/>
      <c r="E15" s="162"/>
      <c r="F15" s="162">
        <v>20</v>
      </c>
      <c r="G15" s="162">
        <v>11.6</v>
      </c>
      <c r="H15" s="164">
        <f t="shared" si="4"/>
        <v>8.4</v>
      </c>
      <c r="I15" s="59">
        <f t="shared" si="2"/>
        <v>0</v>
      </c>
      <c r="J15" s="91"/>
      <c r="K15" s="35"/>
    </row>
    <row r="16" spans="1:14" ht="18.75" customHeight="1">
      <c r="A16" s="84">
        <v>7</v>
      </c>
      <c r="B16" s="89" t="s">
        <v>474</v>
      </c>
      <c r="C16" s="163">
        <v>10</v>
      </c>
      <c r="D16" s="162"/>
      <c r="E16" s="162"/>
      <c r="F16" s="162">
        <v>10</v>
      </c>
      <c r="G16" s="162">
        <v>10</v>
      </c>
      <c r="H16" s="164">
        <f t="shared" si="4"/>
        <v>0</v>
      </c>
      <c r="I16" s="59">
        <f t="shared" si="2"/>
        <v>0</v>
      </c>
      <c r="J16" s="91"/>
      <c r="K16" s="35"/>
    </row>
    <row r="17" spans="1:11" ht="18.75" customHeight="1">
      <c r="A17" s="84">
        <v>8</v>
      </c>
      <c r="B17" s="89" t="s">
        <v>475</v>
      </c>
      <c r="C17" s="163">
        <v>1.2</v>
      </c>
      <c r="D17" s="162"/>
      <c r="E17" s="162"/>
      <c r="F17" s="162">
        <v>1.2</v>
      </c>
      <c r="G17" s="162">
        <v>0</v>
      </c>
      <c r="H17" s="164">
        <f t="shared" si="4"/>
        <v>1.2</v>
      </c>
      <c r="I17" s="59">
        <f t="shared" si="2"/>
        <v>0</v>
      </c>
      <c r="J17" s="91"/>
      <c r="K17" s="35"/>
    </row>
    <row r="18" spans="1:11" ht="18.75" customHeight="1">
      <c r="A18" s="84">
        <v>9</v>
      </c>
      <c r="B18" s="89" t="s">
        <v>430</v>
      </c>
      <c r="C18" s="163">
        <v>0.5</v>
      </c>
      <c r="D18" s="162">
        <v>3</v>
      </c>
      <c r="E18" s="162"/>
      <c r="F18" s="162">
        <v>3.86</v>
      </c>
      <c r="G18" s="162">
        <v>1</v>
      </c>
      <c r="H18" s="164">
        <f t="shared" si="4"/>
        <v>2.86</v>
      </c>
      <c r="I18" s="59">
        <f t="shared" si="2"/>
        <v>0.35999999999999988</v>
      </c>
      <c r="J18" s="91"/>
      <c r="K18" s="35"/>
    </row>
    <row r="19" spans="1:11" ht="18.75" customHeight="1">
      <c r="A19" s="84">
        <v>10</v>
      </c>
      <c r="B19" s="89" t="s">
        <v>478</v>
      </c>
      <c r="C19" s="163"/>
      <c r="D19" s="162">
        <v>0.9</v>
      </c>
      <c r="E19" s="162"/>
      <c r="F19" s="162">
        <v>39.4</v>
      </c>
      <c r="G19" s="162">
        <v>39.4</v>
      </c>
      <c r="H19" s="162">
        <f t="shared" si="4"/>
        <v>0</v>
      </c>
      <c r="I19" s="59">
        <f t="shared" si="2"/>
        <v>38.5</v>
      </c>
      <c r="J19" s="91"/>
    </row>
    <row r="20" spans="1:11" ht="18.75" customHeight="1">
      <c r="A20" s="84">
        <v>11</v>
      </c>
      <c r="B20" s="89" t="s">
        <v>479</v>
      </c>
      <c r="C20" s="163"/>
      <c r="D20" s="162">
        <v>2.35</v>
      </c>
      <c r="E20" s="162"/>
      <c r="F20" s="162">
        <v>3.45</v>
      </c>
      <c r="G20" s="162">
        <v>0.98</v>
      </c>
      <c r="H20" s="164">
        <f t="shared" si="4"/>
        <v>2.4700000000000002</v>
      </c>
      <c r="I20" s="59">
        <f t="shared" si="2"/>
        <v>1.1000000000000001</v>
      </c>
      <c r="J20" s="91"/>
    </row>
    <row r="21" spans="1:11" ht="18.75" customHeight="1">
      <c r="A21" s="84">
        <v>12</v>
      </c>
      <c r="B21" s="89" t="s">
        <v>480</v>
      </c>
      <c r="C21" s="163"/>
      <c r="D21" s="162">
        <v>12.45</v>
      </c>
      <c r="E21" s="162"/>
      <c r="F21" s="162">
        <v>185.97</v>
      </c>
      <c r="G21" s="162">
        <v>159.69999999999999</v>
      </c>
      <c r="H21" s="164">
        <f t="shared" si="4"/>
        <v>26.27000000000001</v>
      </c>
      <c r="I21" s="59">
        <f t="shared" si="2"/>
        <v>173.52</v>
      </c>
      <c r="J21" s="91"/>
    </row>
    <row r="22" spans="1:11" ht="18.75" customHeight="1">
      <c r="A22" s="84">
        <v>13</v>
      </c>
      <c r="B22" s="89" t="s">
        <v>482</v>
      </c>
      <c r="C22" s="163"/>
      <c r="D22" s="162"/>
      <c r="E22" s="162"/>
      <c r="F22" s="162">
        <v>48.1</v>
      </c>
      <c r="G22" s="162">
        <v>14.25</v>
      </c>
      <c r="H22" s="164">
        <f t="shared" si="4"/>
        <v>33.85</v>
      </c>
      <c r="I22" s="59">
        <f t="shared" si="2"/>
        <v>48.1</v>
      </c>
      <c r="J22" s="91"/>
    </row>
    <row r="23" spans="1:11" ht="18.75" customHeight="1">
      <c r="A23" s="84">
        <v>14</v>
      </c>
      <c r="B23" s="89" t="s">
        <v>477</v>
      </c>
      <c r="C23" s="163"/>
      <c r="D23" s="162">
        <v>5</v>
      </c>
      <c r="E23" s="162"/>
      <c r="F23" s="162">
        <v>5</v>
      </c>
      <c r="G23" s="162">
        <v>0</v>
      </c>
      <c r="H23" s="164">
        <f t="shared" si="4"/>
        <v>5</v>
      </c>
      <c r="I23" s="59">
        <f t="shared" si="2"/>
        <v>0</v>
      </c>
      <c r="J23" s="91"/>
    </row>
    <row r="24" spans="1:11" ht="18.75" customHeight="1">
      <c r="A24" s="84">
        <v>15</v>
      </c>
      <c r="B24" s="89" t="s">
        <v>481</v>
      </c>
      <c r="C24" s="163"/>
      <c r="D24" s="162"/>
      <c r="E24" s="162"/>
      <c r="F24" s="162">
        <v>74</v>
      </c>
      <c r="G24" s="162">
        <v>74</v>
      </c>
      <c r="H24" s="162">
        <f t="shared" si="4"/>
        <v>0</v>
      </c>
      <c r="I24" s="59">
        <f t="shared" si="2"/>
        <v>74</v>
      </c>
      <c r="J24" s="91"/>
    </row>
    <row r="25" spans="1:11" ht="18.75" customHeight="1">
      <c r="A25" s="84">
        <v>16</v>
      </c>
      <c r="B25" s="89" t="s">
        <v>484</v>
      </c>
      <c r="C25" s="163"/>
      <c r="D25" s="162"/>
      <c r="E25" s="162"/>
      <c r="F25" s="162">
        <v>39.6</v>
      </c>
      <c r="G25" s="162">
        <v>34.11</v>
      </c>
      <c r="H25" s="164">
        <f t="shared" si="4"/>
        <v>5.490000000000002</v>
      </c>
      <c r="I25" s="59">
        <f t="shared" si="2"/>
        <v>39.6</v>
      </c>
      <c r="J25" s="91"/>
    </row>
    <row r="26" spans="1:11" ht="18.75" customHeight="1">
      <c r="A26" s="84">
        <v>17</v>
      </c>
      <c r="B26" s="89" t="s">
        <v>485</v>
      </c>
      <c r="C26" s="163"/>
      <c r="D26" s="162"/>
      <c r="E26" s="162"/>
      <c r="F26" s="162">
        <v>4.9800000000000004</v>
      </c>
      <c r="G26" s="162">
        <v>4.7699999999999996</v>
      </c>
      <c r="H26" s="164">
        <f t="shared" si="4"/>
        <v>0.21000000000000085</v>
      </c>
      <c r="I26" s="59">
        <f t="shared" si="2"/>
        <v>4.9800000000000004</v>
      </c>
      <c r="J26" s="91"/>
    </row>
    <row r="27" spans="1:11" ht="18.75" customHeight="1">
      <c r="A27" s="84">
        <v>18</v>
      </c>
      <c r="B27" s="89" t="s">
        <v>486</v>
      </c>
      <c r="C27" s="163"/>
      <c r="D27" s="162"/>
      <c r="E27" s="162"/>
      <c r="F27" s="162">
        <v>40.4</v>
      </c>
      <c r="G27" s="162">
        <v>0</v>
      </c>
      <c r="H27" s="164">
        <f t="shared" si="4"/>
        <v>40.4</v>
      </c>
      <c r="I27" s="59">
        <f t="shared" si="2"/>
        <v>40.4</v>
      </c>
      <c r="J27" s="91"/>
    </row>
    <row r="28" spans="1:11" ht="18.75" customHeight="1">
      <c r="A28" s="84">
        <v>19</v>
      </c>
      <c r="B28" s="89" t="s">
        <v>483</v>
      </c>
      <c r="C28" s="163"/>
      <c r="D28" s="162"/>
      <c r="E28" s="162"/>
      <c r="F28" s="162">
        <v>138.85</v>
      </c>
      <c r="G28" s="162">
        <v>30.5</v>
      </c>
      <c r="H28" s="164">
        <f t="shared" si="4"/>
        <v>108.35</v>
      </c>
      <c r="I28" s="59">
        <f t="shared" si="2"/>
        <v>138.85</v>
      </c>
      <c r="J28" s="91"/>
    </row>
    <row r="29" spans="1:11" ht="18.75" customHeight="1">
      <c r="A29" s="84">
        <v>20</v>
      </c>
      <c r="B29" s="89" t="s">
        <v>150</v>
      </c>
      <c r="C29" s="163">
        <v>10.1</v>
      </c>
      <c r="D29" s="162">
        <v>0.39</v>
      </c>
      <c r="E29" s="162"/>
      <c r="F29" s="162">
        <v>47.22</v>
      </c>
      <c r="G29" s="162">
        <v>31.68</v>
      </c>
      <c r="H29" s="164">
        <f t="shared" si="4"/>
        <v>15.54</v>
      </c>
      <c r="I29" s="59">
        <f t="shared" si="2"/>
        <v>36.729999999999997</v>
      </c>
      <c r="J29" s="91"/>
    </row>
    <row r="30" spans="1:11" s="29" customFormat="1" ht="18.75" customHeight="1">
      <c r="A30" s="84" t="s">
        <v>127</v>
      </c>
      <c r="B30" s="86" t="s">
        <v>128</v>
      </c>
      <c r="C30" s="162">
        <f t="shared" ref="C30:H30" si="5">C5+C9</f>
        <v>620.44000000000005</v>
      </c>
      <c r="D30" s="162">
        <f t="shared" si="5"/>
        <v>191.78999999999996</v>
      </c>
      <c r="E30" s="162">
        <f t="shared" si="5"/>
        <v>0</v>
      </c>
      <c r="F30" s="162">
        <f t="shared" si="5"/>
        <v>2126.02</v>
      </c>
      <c r="G30" s="162">
        <f t="shared" si="5"/>
        <v>1527.5</v>
      </c>
      <c r="H30" s="162">
        <f t="shared" si="5"/>
        <v>598.51999999999987</v>
      </c>
      <c r="I30" s="59">
        <f t="shared" si="2"/>
        <v>1313.79</v>
      </c>
      <c r="J30" s="91">
        <f>598.56</f>
        <v>598.55999999999995</v>
      </c>
      <c r="K30" s="59">
        <f>J30-H30</f>
        <v>4.0000000000077307E-2</v>
      </c>
    </row>
    <row r="31" spans="1:11">
      <c r="A31" s="208"/>
      <c r="B31" s="208"/>
      <c r="C31" s="208"/>
      <c r="D31" s="208"/>
      <c r="E31" s="208"/>
      <c r="F31" s="208"/>
      <c r="G31" s="208"/>
      <c r="H31" s="208"/>
    </row>
    <row r="32" spans="1:11">
      <c r="E32" s="34"/>
    </row>
    <row r="33" spans="5:8">
      <c r="E33" s="34">
        <f>E30/C30</f>
        <v>0</v>
      </c>
      <c r="F33" s="34">
        <f>G30/F30</f>
        <v>0.71847865965513025</v>
      </c>
    </row>
    <row r="34" spans="5:8">
      <c r="E34" s="34"/>
    </row>
    <row r="36" spans="5:8">
      <c r="G36" s="34"/>
    </row>
    <row r="38" spans="5:8">
      <c r="H38" s="34"/>
    </row>
    <row r="39" spans="5:8">
      <c r="G39" s="34"/>
    </row>
    <row r="40" spans="5:8">
      <c r="E40" s="34"/>
    </row>
  </sheetData>
  <mergeCells count="3">
    <mergeCell ref="A2:H2"/>
    <mergeCell ref="A3:H3"/>
    <mergeCell ref="A31:H31"/>
  </mergeCells>
  <phoneticPr fontId="36" type="noConversion"/>
  <printOptions horizontalCentered="1"/>
  <pageMargins left="0.39370078740157499" right="0.23622047244094499" top="0.74803149606299202" bottom="0.74803149606299202" header="0.31496062992126" footer="0.31496062992126"/>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workbookViewId="0">
      <pane xSplit="2" ySplit="4" topLeftCell="C5" activePane="bottomRight" state="frozen"/>
      <selection pane="topRight"/>
      <selection pane="bottomLeft"/>
      <selection pane="bottomRight" activeCell="J6" sqref="J6:J7"/>
    </sheetView>
  </sheetViews>
  <sheetFormatPr defaultColWidth="9" defaultRowHeight="14.25"/>
  <cols>
    <col min="1" max="1" width="10.75" style="30" customWidth="1"/>
    <col min="2" max="2" width="44.75" style="29" customWidth="1"/>
    <col min="3" max="5" width="14.25" style="31" customWidth="1"/>
    <col min="6" max="6" width="14.625" style="31" customWidth="1"/>
    <col min="7" max="8" width="14.25" style="31" customWidth="1"/>
    <col min="9" max="9" width="11.625" style="30" customWidth="1"/>
    <col min="10" max="10" width="13.875" style="31" bestFit="1" customWidth="1"/>
    <col min="11" max="11" width="11" style="30" customWidth="1"/>
    <col min="12" max="16384" width="9" style="30"/>
  </cols>
  <sheetData>
    <row r="1" spans="1:14" ht="15.75">
      <c r="A1" s="87" t="s">
        <v>129</v>
      </c>
      <c r="B1" s="57"/>
    </row>
    <row r="2" spans="1:14" ht="31.5">
      <c r="A2" s="206" t="s">
        <v>467</v>
      </c>
      <c r="B2" s="206"/>
      <c r="C2" s="206"/>
      <c r="D2" s="206"/>
      <c r="E2" s="206"/>
      <c r="F2" s="206"/>
      <c r="G2" s="206"/>
      <c r="H2" s="206"/>
      <c r="I2" s="58"/>
      <c r="J2" s="90"/>
      <c r="K2" s="58"/>
      <c r="L2" s="58"/>
      <c r="M2" s="58"/>
      <c r="N2" s="58"/>
    </row>
    <row r="3" spans="1:14">
      <c r="A3" s="207" t="s">
        <v>0</v>
      </c>
      <c r="B3" s="207"/>
      <c r="C3" s="207"/>
      <c r="D3" s="207"/>
      <c r="E3" s="207"/>
      <c r="F3" s="207"/>
      <c r="G3" s="207"/>
      <c r="H3" s="207"/>
    </row>
    <row r="4" spans="1:14" s="29" customFormat="1" ht="28.5">
      <c r="A4" s="32" t="s">
        <v>1</v>
      </c>
      <c r="B4" s="32" t="s">
        <v>2</v>
      </c>
      <c r="C4" s="33" t="s">
        <v>6</v>
      </c>
      <c r="D4" s="33" t="s">
        <v>5</v>
      </c>
      <c r="E4" s="33" t="s">
        <v>86</v>
      </c>
      <c r="F4" s="33" t="s">
        <v>269</v>
      </c>
      <c r="G4" s="33" t="s">
        <v>7</v>
      </c>
      <c r="H4" s="33" t="s">
        <v>8</v>
      </c>
      <c r="J4" s="91"/>
    </row>
    <row r="5" spans="1:14" s="29" customFormat="1" ht="18.75" customHeight="1">
      <c r="A5" s="84" t="s">
        <v>120</v>
      </c>
      <c r="B5" s="85" t="s">
        <v>121</v>
      </c>
      <c r="C5" s="165">
        <f t="shared" ref="C5:H5" si="0">SUM(C6:C8)</f>
        <v>92.050000000000011</v>
      </c>
      <c r="D5" s="165">
        <f t="shared" si="0"/>
        <v>0</v>
      </c>
      <c r="E5" s="165">
        <f t="shared" si="0"/>
        <v>83.570000000000007</v>
      </c>
      <c r="F5" s="165">
        <f t="shared" si="0"/>
        <v>175.62</v>
      </c>
      <c r="G5" s="165">
        <f t="shared" si="0"/>
        <v>151.14999999999998</v>
      </c>
      <c r="H5" s="165">
        <f t="shared" si="0"/>
        <v>24.47000000000002</v>
      </c>
      <c r="I5" s="59"/>
      <c r="J5" s="91"/>
    </row>
    <row r="6" spans="1:14" ht="18.75" customHeight="1">
      <c r="A6" s="84">
        <v>1</v>
      </c>
      <c r="B6" s="85" t="s">
        <v>122</v>
      </c>
      <c r="C6" s="163">
        <v>77.84</v>
      </c>
      <c r="D6" s="165"/>
      <c r="E6" s="165">
        <v>55.210000000000008</v>
      </c>
      <c r="F6" s="165">
        <f>SUM(C6:E6)</f>
        <v>133.05000000000001</v>
      </c>
      <c r="G6" s="163">
        <v>118.96</v>
      </c>
      <c r="H6" s="165">
        <f>F6-G6</f>
        <v>14.090000000000018</v>
      </c>
      <c r="I6" s="59">
        <v>73.75</v>
      </c>
      <c r="J6" s="91">
        <f>G6-I6</f>
        <v>45.209999999999994</v>
      </c>
    </row>
    <row r="7" spans="1:14" ht="18.75" customHeight="1">
      <c r="A7" s="84">
        <v>2</v>
      </c>
      <c r="B7" s="85" t="s">
        <v>123</v>
      </c>
      <c r="C7" s="163">
        <v>14.21</v>
      </c>
      <c r="D7" s="165"/>
      <c r="E7" s="165">
        <v>28.36</v>
      </c>
      <c r="F7" s="165">
        <f t="shared" ref="F7:F8" si="1">SUM(C7:E7)</f>
        <v>42.57</v>
      </c>
      <c r="G7" s="163">
        <v>32.19</v>
      </c>
      <c r="H7" s="165">
        <f t="shared" ref="H7:H8" si="2">F7-G7</f>
        <v>10.380000000000003</v>
      </c>
      <c r="I7" s="59">
        <v>47.04</v>
      </c>
      <c r="J7" s="91">
        <f>G7-I7</f>
        <v>-14.850000000000001</v>
      </c>
    </row>
    <row r="8" spans="1:14" ht="18.75" customHeight="1">
      <c r="A8" s="84">
        <v>3</v>
      </c>
      <c r="B8" s="85" t="s">
        <v>124</v>
      </c>
      <c r="C8" s="163"/>
      <c r="D8" s="165"/>
      <c r="E8" s="165"/>
      <c r="F8" s="165">
        <f t="shared" si="1"/>
        <v>0</v>
      </c>
      <c r="G8" s="163"/>
      <c r="H8" s="165">
        <f t="shared" si="2"/>
        <v>0</v>
      </c>
      <c r="I8" s="59"/>
      <c r="J8" s="91"/>
    </row>
    <row r="9" spans="1:14" s="29" customFormat="1" ht="18.75" customHeight="1">
      <c r="A9" s="84" t="s">
        <v>125</v>
      </c>
      <c r="B9" s="85" t="s">
        <v>126</v>
      </c>
      <c r="C9" s="165">
        <f t="shared" ref="C9:H9" si="3">SUM(C10:C29)</f>
        <v>528.3900000000001</v>
      </c>
      <c r="D9" s="165">
        <f t="shared" si="3"/>
        <v>191.78999999999996</v>
      </c>
      <c r="E9" s="165">
        <f t="shared" si="3"/>
        <v>1230.22</v>
      </c>
      <c r="F9" s="165">
        <f t="shared" si="3"/>
        <v>1950.4</v>
      </c>
      <c r="G9" s="165">
        <f t="shared" si="3"/>
        <v>1376.3500000000001</v>
      </c>
      <c r="H9" s="165">
        <f t="shared" si="3"/>
        <v>574.04999999999984</v>
      </c>
      <c r="I9" s="59"/>
      <c r="J9" s="91"/>
    </row>
    <row r="10" spans="1:14" ht="18.75" customHeight="1">
      <c r="A10" s="84">
        <v>1</v>
      </c>
      <c r="B10" s="89" t="s">
        <v>468</v>
      </c>
      <c r="C10" s="163">
        <v>411.6</v>
      </c>
      <c r="D10" s="165">
        <v>4.45</v>
      </c>
      <c r="E10" s="165">
        <v>-122.65000000000003</v>
      </c>
      <c r="F10" s="165">
        <f>SUM(C10:E10)</f>
        <v>293.39999999999998</v>
      </c>
      <c r="G10" s="165">
        <v>221.58</v>
      </c>
      <c r="H10" s="164">
        <f>F10-G10</f>
        <v>71.819999999999965</v>
      </c>
      <c r="I10" s="59"/>
      <c r="J10" s="91"/>
      <c r="K10" s="35"/>
    </row>
    <row r="11" spans="1:14" ht="18.75" customHeight="1">
      <c r="A11" s="84">
        <v>2</v>
      </c>
      <c r="B11" s="89" t="s">
        <v>469</v>
      </c>
      <c r="C11" s="163">
        <v>8.17</v>
      </c>
      <c r="D11" s="165"/>
      <c r="E11" s="165">
        <v>0</v>
      </c>
      <c r="F11" s="165">
        <f t="shared" ref="F11:F29" si="4">SUM(C11:E11)</f>
        <v>8.17</v>
      </c>
      <c r="G11" s="165">
        <v>7.27</v>
      </c>
      <c r="H11" s="164">
        <f t="shared" ref="H11:H29" si="5">F11-G11</f>
        <v>0.90000000000000036</v>
      </c>
      <c r="I11" s="59"/>
      <c r="J11" s="91"/>
    </row>
    <row r="12" spans="1:14" ht="18.75" customHeight="1">
      <c r="A12" s="84">
        <v>3</v>
      </c>
      <c r="B12" s="89" t="s">
        <v>470</v>
      </c>
      <c r="C12" s="163">
        <v>5</v>
      </c>
      <c r="D12" s="165"/>
      <c r="E12" s="165">
        <v>0</v>
      </c>
      <c r="F12" s="165">
        <f t="shared" si="4"/>
        <v>5</v>
      </c>
      <c r="G12" s="165">
        <v>0</v>
      </c>
      <c r="H12" s="164">
        <f t="shared" si="5"/>
        <v>5</v>
      </c>
      <c r="I12" s="59"/>
      <c r="J12" s="91"/>
    </row>
    <row r="13" spans="1:14" ht="18.75" customHeight="1">
      <c r="A13" s="84">
        <v>4</v>
      </c>
      <c r="B13" s="89" t="s">
        <v>471</v>
      </c>
      <c r="C13" s="163">
        <v>36.119999999999997</v>
      </c>
      <c r="D13" s="165">
        <v>163.25</v>
      </c>
      <c r="E13" s="165">
        <v>756.73</v>
      </c>
      <c r="F13" s="165">
        <f t="shared" si="4"/>
        <v>956.1</v>
      </c>
      <c r="G13" s="165">
        <v>716.59</v>
      </c>
      <c r="H13" s="164">
        <f t="shared" si="5"/>
        <v>239.51</v>
      </c>
      <c r="I13" s="59"/>
      <c r="J13" s="91"/>
      <c r="K13" s="35"/>
    </row>
    <row r="14" spans="1:14" ht="18.75" customHeight="1">
      <c r="A14" s="84">
        <v>5</v>
      </c>
      <c r="B14" s="89" t="s">
        <v>472</v>
      </c>
      <c r="C14" s="163">
        <v>25.7</v>
      </c>
      <c r="D14" s="165"/>
      <c r="E14" s="165">
        <v>0</v>
      </c>
      <c r="F14" s="165">
        <f t="shared" si="4"/>
        <v>25.7</v>
      </c>
      <c r="G14" s="165">
        <v>18.920000000000002</v>
      </c>
      <c r="H14" s="164">
        <f t="shared" si="5"/>
        <v>6.7799999999999976</v>
      </c>
      <c r="I14" s="59"/>
      <c r="J14" s="91"/>
      <c r="K14" s="35"/>
    </row>
    <row r="15" spans="1:14" ht="18.75" customHeight="1">
      <c r="A15" s="84">
        <v>6</v>
      </c>
      <c r="B15" s="89" t="s">
        <v>473</v>
      </c>
      <c r="C15" s="163">
        <v>20</v>
      </c>
      <c r="D15" s="165"/>
      <c r="E15" s="165">
        <v>0</v>
      </c>
      <c r="F15" s="165">
        <f t="shared" si="4"/>
        <v>20</v>
      </c>
      <c r="G15" s="165">
        <v>11.6</v>
      </c>
      <c r="H15" s="164">
        <f t="shared" si="5"/>
        <v>8.4</v>
      </c>
      <c r="I15" s="59"/>
      <c r="J15" s="91"/>
      <c r="K15" s="35"/>
    </row>
    <row r="16" spans="1:14" ht="18.75" customHeight="1">
      <c r="A16" s="84">
        <v>7</v>
      </c>
      <c r="B16" s="89" t="s">
        <v>474</v>
      </c>
      <c r="C16" s="163">
        <v>10</v>
      </c>
      <c r="D16" s="165"/>
      <c r="E16" s="165">
        <v>0</v>
      </c>
      <c r="F16" s="165">
        <f t="shared" si="4"/>
        <v>10</v>
      </c>
      <c r="G16" s="165">
        <v>10</v>
      </c>
      <c r="H16" s="164">
        <f t="shared" si="5"/>
        <v>0</v>
      </c>
      <c r="I16" s="59"/>
      <c r="J16" s="91"/>
      <c r="K16" s="35"/>
    </row>
    <row r="17" spans="1:11" ht="18.75" customHeight="1">
      <c r="A17" s="84">
        <v>8</v>
      </c>
      <c r="B17" s="89" t="s">
        <v>475</v>
      </c>
      <c r="C17" s="163">
        <v>1.2</v>
      </c>
      <c r="D17" s="165"/>
      <c r="E17" s="165">
        <v>0</v>
      </c>
      <c r="F17" s="165">
        <f t="shared" si="4"/>
        <v>1.2</v>
      </c>
      <c r="G17" s="165">
        <v>0</v>
      </c>
      <c r="H17" s="164">
        <f t="shared" si="5"/>
        <v>1.2</v>
      </c>
      <c r="I17" s="59"/>
      <c r="J17" s="91"/>
      <c r="K17" s="35"/>
    </row>
    <row r="18" spans="1:11" ht="18.75" customHeight="1">
      <c r="A18" s="84">
        <v>9</v>
      </c>
      <c r="B18" s="89" t="s">
        <v>430</v>
      </c>
      <c r="C18" s="163">
        <v>0.5</v>
      </c>
      <c r="D18" s="165">
        <v>3</v>
      </c>
      <c r="E18" s="165">
        <v>0.35999999999999988</v>
      </c>
      <c r="F18" s="165">
        <f t="shared" si="4"/>
        <v>3.86</v>
      </c>
      <c r="G18" s="165">
        <v>1</v>
      </c>
      <c r="H18" s="164">
        <f t="shared" si="5"/>
        <v>2.86</v>
      </c>
      <c r="I18" s="59"/>
      <c r="J18" s="91"/>
      <c r="K18" s="35"/>
    </row>
    <row r="19" spans="1:11" ht="18.75" customHeight="1">
      <c r="A19" s="84">
        <v>10</v>
      </c>
      <c r="B19" s="89" t="s">
        <v>478</v>
      </c>
      <c r="C19" s="163"/>
      <c r="D19" s="165">
        <v>0.9</v>
      </c>
      <c r="E19" s="165">
        <v>38.5</v>
      </c>
      <c r="F19" s="165">
        <f t="shared" si="4"/>
        <v>39.4</v>
      </c>
      <c r="G19" s="165">
        <v>39.4</v>
      </c>
      <c r="H19" s="165">
        <f t="shared" si="5"/>
        <v>0</v>
      </c>
      <c r="I19" s="59"/>
      <c r="J19" s="91"/>
    </row>
    <row r="20" spans="1:11" ht="18.75" customHeight="1">
      <c r="A20" s="84">
        <v>11</v>
      </c>
      <c r="B20" s="89" t="s">
        <v>479</v>
      </c>
      <c r="C20" s="163"/>
      <c r="D20" s="165">
        <v>2.35</v>
      </c>
      <c r="E20" s="165">
        <v>1.1000000000000001</v>
      </c>
      <c r="F20" s="165">
        <f t="shared" si="4"/>
        <v>3.45</v>
      </c>
      <c r="G20" s="165">
        <v>0.98</v>
      </c>
      <c r="H20" s="164">
        <f t="shared" si="5"/>
        <v>2.4700000000000002</v>
      </c>
      <c r="I20" s="59"/>
      <c r="J20" s="91"/>
    </row>
    <row r="21" spans="1:11" ht="18.75" customHeight="1">
      <c r="A21" s="84">
        <v>12</v>
      </c>
      <c r="B21" s="89" t="s">
        <v>480</v>
      </c>
      <c r="C21" s="163"/>
      <c r="D21" s="165">
        <v>12.45</v>
      </c>
      <c r="E21" s="165">
        <v>173.52</v>
      </c>
      <c r="F21" s="165">
        <f t="shared" si="4"/>
        <v>185.97</v>
      </c>
      <c r="G21" s="165">
        <v>159.69999999999999</v>
      </c>
      <c r="H21" s="164">
        <f t="shared" si="5"/>
        <v>26.27000000000001</v>
      </c>
      <c r="I21" s="59"/>
      <c r="J21" s="91"/>
    </row>
    <row r="22" spans="1:11" ht="18.75" customHeight="1">
      <c r="A22" s="84">
        <v>13</v>
      </c>
      <c r="B22" s="89" t="s">
        <v>482</v>
      </c>
      <c r="C22" s="163"/>
      <c r="D22" s="165"/>
      <c r="E22" s="165">
        <v>48.1</v>
      </c>
      <c r="F22" s="165">
        <f t="shared" si="4"/>
        <v>48.1</v>
      </c>
      <c r="G22" s="165">
        <v>14.25</v>
      </c>
      <c r="H22" s="164">
        <f t="shared" si="5"/>
        <v>33.85</v>
      </c>
      <c r="I22" s="59"/>
      <c r="J22" s="91"/>
    </row>
    <row r="23" spans="1:11" ht="18.75" customHeight="1">
      <c r="A23" s="84">
        <v>14</v>
      </c>
      <c r="B23" s="89" t="s">
        <v>477</v>
      </c>
      <c r="C23" s="163"/>
      <c r="D23" s="165">
        <v>5</v>
      </c>
      <c r="E23" s="165">
        <v>0</v>
      </c>
      <c r="F23" s="165">
        <f t="shared" si="4"/>
        <v>5</v>
      </c>
      <c r="G23" s="165">
        <v>0</v>
      </c>
      <c r="H23" s="164">
        <f t="shared" si="5"/>
        <v>5</v>
      </c>
      <c r="I23" s="59"/>
      <c r="J23" s="91"/>
    </row>
    <row r="24" spans="1:11" ht="18.75" customHeight="1">
      <c r="A24" s="84">
        <v>15</v>
      </c>
      <c r="B24" s="89" t="s">
        <v>481</v>
      </c>
      <c r="C24" s="163"/>
      <c r="D24" s="165"/>
      <c r="E24" s="165">
        <v>74</v>
      </c>
      <c r="F24" s="165">
        <f t="shared" si="4"/>
        <v>74</v>
      </c>
      <c r="G24" s="165">
        <v>74</v>
      </c>
      <c r="H24" s="165">
        <f t="shared" si="5"/>
        <v>0</v>
      </c>
      <c r="I24" s="59"/>
      <c r="J24" s="91"/>
    </row>
    <row r="25" spans="1:11" ht="18.75" customHeight="1">
      <c r="A25" s="84">
        <v>16</v>
      </c>
      <c r="B25" s="89" t="s">
        <v>484</v>
      </c>
      <c r="C25" s="163"/>
      <c r="D25" s="165"/>
      <c r="E25" s="165">
        <v>39.6</v>
      </c>
      <c r="F25" s="165">
        <f t="shared" si="4"/>
        <v>39.6</v>
      </c>
      <c r="G25" s="165">
        <v>34.11</v>
      </c>
      <c r="H25" s="164">
        <f t="shared" si="5"/>
        <v>5.490000000000002</v>
      </c>
      <c r="I25" s="59"/>
      <c r="J25" s="91"/>
    </row>
    <row r="26" spans="1:11" ht="18.75" customHeight="1">
      <c r="A26" s="84">
        <v>17</v>
      </c>
      <c r="B26" s="89" t="s">
        <v>485</v>
      </c>
      <c r="C26" s="163"/>
      <c r="D26" s="165"/>
      <c r="E26" s="165">
        <v>4.9800000000000004</v>
      </c>
      <c r="F26" s="165">
        <f t="shared" si="4"/>
        <v>4.9800000000000004</v>
      </c>
      <c r="G26" s="165">
        <v>4.7699999999999996</v>
      </c>
      <c r="H26" s="164">
        <f t="shared" si="5"/>
        <v>0.21000000000000085</v>
      </c>
      <c r="I26" s="59"/>
      <c r="J26" s="91"/>
    </row>
    <row r="27" spans="1:11" ht="18.75" customHeight="1">
      <c r="A27" s="84">
        <v>18</v>
      </c>
      <c r="B27" s="89" t="s">
        <v>486</v>
      </c>
      <c r="C27" s="163"/>
      <c r="D27" s="165"/>
      <c r="E27" s="165">
        <v>40.4</v>
      </c>
      <c r="F27" s="165">
        <f t="shared" si="4"/>
        <v>40.4</v>
      </c>
      <c r="G27" s="165">
        <v>0</v>
      </c>
      <c r="H27" s="164">
        <f t="shared" si="5"/>
        <v>40.4</v>
      </c>
      <c r="I27" s="59"/>
      <c r="J27" s="91"/>
    </row>
    <row r="28" spans="1:11" ht="18.75" customHeight="1">
      <c r="A28" s="84">
        <v>19</v>
      </c>
      <c r="B28" s="89" t="s">
        <v>483</v>
      </c>
      <c r="C28" s="163"/>
      <c r="D28" s="165"/>
      <c r="E28" s="165">
        <v>138.85</v>
      </c>
      <c r="F28" s="165">
        <f t="shared" si="4"/>
        <v>138.85</v>
      </c>
      <c r="G28" s="165">
        <v>30.5</v>
      </c>
      <c r="H28" s="164">
        <f t="shared" si="5"/>
        <v>108.35</v>
      </c>
      <c r="I28" s="59"/>
      <c r="J28" s="91"/>
    </row>
    <row r="29" spans="1:11" ht="18.75" customHeight="1">
      <c r="A29" s="84">
        <v>20</v>
      </c>
      <c r="B29" s="89" t="s">
        <v>150</v>
      </c>
      <c r="C29" s="163">
        <v>10.1</v>
      </c>
      <c r="D29" s="165">
        <v>0.39</v>
      </c>
      <c r="E29" s="165">
        <v>36.729999999999997</v>
      </c>
      <c r="F29" s="165">
        <f t="shared" si="4"/>
        <v>47.22</v>
      </c>
      <c r="G29" s="165">
        <v>31.68</v>
      </c>
      <c r="H29" s="164">
        <f t="shared" si="5"/>
        <v>15.54</v>
      </c>
      <c r="I29" s="59"/>
      <c r="J29" s="91"/>
    </row>
    <row r="30" spans="1:11" s="29" customFormat="1" ht="18.75" customHeight="1">
      <c r="A30" s="84" t="s">
        <v>127</v>
      </c>
      <c r="B30" s="86" t="s">
        <v>128</v>
      </c>
      <c r="C30" s="165">
        <f t="shared" ref="C30:H30" si="6">C5+C9</f>
        <v>620.44000000000005</v>
      </c>
      <c r="D30" s="165">
        <f t="shared" si="6"/>
        <v>191.78999999999996</v>
      </c>
      <c r="E30" s="165">
        <f t="shared" si="6"/>
        <v>1313.79</v>
      </c>
      <c r="F30" s="165">
        <f t="shared" si="6"/>
        <v>2126.02</v>
      </c>
      <c r="G30" s="165">
        <f t="shared" si="6"/>
        <v>1527.5</v>
      </c>
      <c r="H30" s="165">
        <f t="shared" si="6"/>
        <v>598.51999999999987</v>
      </c>
      <c r="I30" s="59"/>
      <c r="J30" s="91">
        <f>598.56</f>
        <v>598.55999999999995</v>
      </c>
      <c r="K30" s="59">
        <f>J30-H30</f>
        <v>4.0000000000077307E-2</v>
      </c>
    </row>
    <row r="31" spans="1:11">
      <c r="A31" s="208"/>
      <c r="B31" s="208"/>
      <c r="C31" s="208"/>
      <c r="D31" s="208"/>
      <c r="E31" s="208"/>
      <c r="F31" s="208"/>
      <c r="G31" s="208"/>
      <c r="H31" s="208"/>
    </row>
    <row r="32" spans="1:11">
      <c r="E32" s="34"/>
    </row>
    <row r="33" spans="5:8">
      <c r="E33" s="34">
        <f>E30/C30</f>
        <v>2.1175133776029913</v>
      </c>
      <c r="F33" s="34">
        <f>G30/F30</f>
        <v>0.71847865965513025</v>
      </c>
    </row>
    <row r="34" spans="5:8">
      <c r="E34" s="34"/>
    </row>
    <row r="36" spans="5:8">
      <c r="G36" s="34"/>
    </row>
    <row r="38" spans="5:8">
      <c r="H38" s="34"/>
    </row>
    <row r="39" spans="5:8">
      <c r="G39" s="34"/>
    </row>
    <row r="40" spans="5:8">
      <c r="E40" s="34"/>
    </row>
  </sheetData>
  <mergeCells count="3">
    <mergeCell ref="A2:H2"/>
    <mergeCell ref="A3:H3"/>
    <mergeCell ref="A31:H31"/>
  </mergeCells>
  <phoneticPr fontId="36" type="noConversion"/>
  <printOptions horizontalCentered="1"/>
  <pageMargins left="0.39370078740157499" right="0.23622047244094499" top="0.74803149606299202" bottom="0.74803149606299202" header="0.31496062992126" footer="0.31496062992126"/>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topLeftCell="A10" zoomScale="85" zoomScaleNormal="100" workbookViewId="0">
      <selection activeCell="D31" sqref="D31:E31"/>
    </sheetView>
  </sheetViews>
  <sheetFormatPr defaultColWidth="9" defaultRowHeight="15.75"/>
  <cols>
    <col min="1" max="1" width="31.125" style="37" customWidth="1"/>
    <col min="2" max="3" width="10" style="37" customWidth="1"/>
    <col min="4" max="5" width="10.5" style="37" customWidth="1"/>
    <col min="6" max="7" width="10" style="37" customWidth="1"/>
    <col min="8" max="8" width="9" style="37"/>
    <col min="9" max="9" width="10.25" style="37" bestFit="1" customWidth="1"/>
    <col min="10" max="11" width="9" style="37"/>
    <col min="12" max="12" width="10.25" style="37" bestFit="1" customWidth="1"/>
    <col min="13" max="13" width="15.625" style="37" bestFit="1" customWidth="1"/>
    <col min="14" max="16384" width="9" style="37"/>
  </cols>
  <sheetData>
    <row r="1" spans="1:13">
      <c r="A1" s="37" t="s">
        <v>13</v>
      </c>
    </row>
    <row r="2" spans="1:13" ht="27.6" customHeight="1">
      <c r="A2" s="233" t="s">
        <v>130</v>
      </c>
      <c r="B2" s="233"/>
      <c r="C2" s="233"/>
      <c r="D2" s="233"/>
      <c r="E2" s="233"/>
      <c r="F2" s="233"/>
      <c r="G2" s="233"/>
    </row>
    <row r="3" spans="1:13" ht="18.75" customHeight="1">
      <c r="A3" s="226" t="s">
        <v>63</v>
      </c>
      <c r="B3" s="234" t="s">
        <v>131</v>
      </c>
      <c r="C3" s="235"/>
      <c r="D3" s="234" t="s">
        <v>151</v>
      </c>
      <c r="E3" s="235"/>
      <c r="F3" s="234" t="s">
        <v>64</v>
      </c>
      <c r="G3" s="235"/>
    </row>
    <row r="4" spans="1:13" s="38" customFormat="1" ht="18.75" customHeight="1">
      <c r="A4" s="227"/>
      <c r="B4" s="236">
        <v>22</v>
      </c>
      <c r="C4" s="237"/>
      <c r="D4" s="236">
        <v>19</v>
      </c>
      <c r="E4" s="237"/>
      <c r="F4" s="238">
        <f>D4/B4</f>
        <v>0.86363636363636365</v>
      </c>
      <c r="G4" s="239"/>
    </row>
    <row r="5" spans="1:13" s="38" customFormat="1" ht="10.5" customHeight="1">
      <c r="A5" s="39"/>
      <c r="B5" s="27"/>
      <c r="C5" s="27"/>
      <c r="D5" s="27"/>
      <c r="E5" s="27"/>
      <c r="F5" s="28"/>
      <c r="G5" s="28"/>
    </row>
    <row r="6" spans="1:13" s="38" customFormat="1" ht="18.75" customHeight="1">
      <c r="A6" s="56" t="s">
        <v>132</v>
      </c>
      <c r="B6" s="232" t="s">
        <v>272</v>
      </c>
      <c r="C6" s="225"/>
      <c r="D6" s="232" t="s">
        <v>267</v>
      </c>
      <c r="E6" s="225"/>
      <c r="F6" s="232" t="s">
        <v>268</v>
      </c>
      <c r="G6" s="225"/>
    </row>
    <row r="7" spans="1:13" s="40" customFormat="1" ht="18.75" customHeight="1">
      <c r="A7" s="41" t="s">
        <v>133</v>
      </c>
      <c r="B7" s="230">
        <f>B8+B11+B12</f>
        <v>6.85</v>
      </c>
      <c r="C7" s="231"/>
      <c r="D7" s="230">
        <f>D8+D11+D12</f>
        <v>6.8</v>
      </c>
      <c r="E7" s="231"/>
      <c r="F7" s="230">
        <f>F8+F11+F12</f>
        <v>5.51</v>
      </c>
      <c r="G7" s="231"/>
    </row>
    <row r="8" spans="1:13" ht="18.75" customHeight="1">
      <c r="A8" s="41" t="s">
        <v>134</v>
      </c>
      <c r="B8" s="230"/>
      <c r="C8" s="231"/>
      <c r="D8" s="230"/>
      <c r="E8" s="231"/>
      <c r="F8" s="230"/>
      <c r="G8" s="231"/>
    </row>
    <row r="9" spans="1:13" ht="18.75" customHeight="1">
      <c r="A9" s="41" t="s">
        <v>65</v>
      </c>
      <c r="B9" s="230"/>
      <c r="C9" s="231"/>
      <c r="D9" s="230"/>
      <c r="E9" s="231"/>
      <c r="F9" s="230"/>
      <c r="G9" s="231"/>
    </row>
    <row r="10" spans="1:13" ht="18.75" customHeight="1">
      <c r="A10" s="41" t="s">
        <v>66</v>
      </c>
      <c r="B10" s="230"/>
      <c r="C10" s="231"/>
      <c r="D10" s="230"/>
      <c r="E10" s="231"/>
      <c r="F10" s="230"/>
      <c r="G10" s="231"/>
    </row>
    <row r="11" spans="1:13" ht="18.75" customHeight="1">
      <c r="A11" s="41" t="s">
        <v>135</v>
      </c>
      <c r="B11" s="230"/>
      <c r="C11" s="231"/>
      <c r="D11" s="230"/>
      <c r="E11" s="231"/>
      <c r="F11" s="230"/>
      <c r="G11" s="231"/>
    </row>
    <row r="12" spans="1:13" ht="18.75" customHeight="1">
      <c r="A12" s="41" t="s">
        <v>136</v>
      </c>
      <c r="B12" s="230">
        <v>6.85</v>
      </c>
      <c r="C12" s="231"/>
      <c r="D12" s="230">
        <v>6.8</v>
      </c>
      <c r="E12" s="231"/>
      <c r="F12" s="230">
        <v>5.51</v>
      </c>
      <c r="G12" s="231"/>
    </row>
    <row r="13" spans="1:13" s="40" customFormat="1" ht="18.75" customHeight="1">
      <c r="A13" s="41" t="s">
        <v>137</v>
      </c>
      <c r="B13" s="230">
        <v>1102.98</v>
      </c>
      <c r="C13" s="231"/>
      <c r="D13" s="230">
        <f>'1-整体预算收支执行情况表'!H10</f>
        <v>528.3900000000001</v>
      </c>
      <c r="E13" s="231"/>
      <c r="F13" s="230">
        <f>'1-整体预算收支执行情况表'!I10</f>
        <v>1406.71</v>
      </c>
      <c r="G13" s="231"/>
      <c r="H13" s="40">
        <v>58.04</v>
      </c>
      <c r="J13" s="40">
        <v>73.75</v>
      </c>
    </row>
    <row r="14" spans="1:13" s="40" customFormat="1" ht="18.75" customHeight="1">
      <c r="A14" s="41" t="s">
        <v>138</v>
      </c>
      <c r="B14" s="230">
        <f>SUM(B15:C29)</f>
        <v>24.840000000000003</v>
      </c>
      <c r="C14" s="231"/>
      <c r="D14" s="230">
        <f>SUM(D15:E29)</f>
        <v>14.209999999999997</v>
      </c>
      <c r="E14" s="231"/>
      <c r="F14" s="230">
        <f>SUM(F15:G29)</f>
        <v>32.19</v>
      </c>
      <c r="G14" s="231"/>
      <c r="H14" s="42">
        <v>24.84</v>
      </c>
      <c r="I14" s="40">
        <v>14.21</v>
      </c>
      <c r="J14" s="42">
        <v>32.19</v>
      </c>
    </row>
    <row r="15" spans="1:13" ht="18.75" customHeight="1">
      <c r="A15" s="41" t="s">
        <v>139</v>
      </c>
      <c r="B15" s="228">
        <v>3.36</v>
      </c>
      <c r="C15" s="229"/>
      <c r="D15" s="228">
        <v>0.98</v>
      </c>
      <c r="E15" s="229"/>
      <c r="F15" s="230">
        <v>4.3099999999999996</v>
      </c>
      <c r="G15" s="231"/>
      <c r="H15" s="170">
        <f>B14-H14</f>
        <v>0</v>
      </c>
      <c r="I15" s="37">
        <f>I14-D14</f>
        <v>0</v>
      </c>
      <c r="J15" s="170">
        <f>J14-F14</f>
        <v>0</v>
      </c>
      <c r="M15" s="154"/>
    </row>
    <row r="16" spans="1:13" ht="18.75" customHeight="1">
      <c r="A16" s="41" t="s">
        <v>67</v>
      </c>
      <c r="B16" s="228">
        <v>0.89</v>
      </c>
      <c r="C16" s="229"/>
      <c r="D16" s="228">
        <v>1.28</v>
      </c>
      <c r="E16" s="229"/>
      <c r="F16" s="230">
        <v>3.41</v>
      </c>
      <c r="G16" s="231"/>
      <c r="M16" s="154"/>
    </row>
    <row r="17" spans="1:7" ht="18.75" customHeight="1">
      <c r="A17" s="41" t="s">
        <v>68</v>
      </c>
      <c r="B17" s="228">
        <v>1.47</v>
      </c>
      <c r="C17" s="229"/>
      <c r="D17" s="228">
        <v>1.1000000000000001</v>
      </c>
      <c r="E17" s="229"/>
      <c r="F17" s="230">
        <v>1.82</v>
      </c>
      <c r="G17" s="231"/>
    </row>
    <row r="18" spans="1:7" ht="18.75" customHeight="1">
      <c r="A18" s="41" t="s">
        <v>69</v>
      </c>
      <c r="B18" s="228">
        <v>0.87</v>
      </c>
      <c r="C18" s="229"/>
      <c r="D18" s="228">
        <v>0.99</v>
      </c>
      <c r="E18" s="229"/>
      <c r="F18" s="230">
        <v>1.24</v>
      </c>
      <c r="G18" s="231"/>
    </row>
    <row r="19" spans="1:7" ht="18.75" customHeight="1">
      <c r="A19" s="41" t="s">
        <v>70</v>
      </c>
      <c r="B19" s="228">
        <v>1.23</v>
      </c>
      <c r="C19" s="229"/>
      <c r="D19" s="228">
        <v>2.8</v>
      </c>
      <c r="E19" s="229"/>
      <c r="F19" s="230">
        <v>2.78</v>
      </c>
      <c r="G19" s="231"/>
    </row>
    <row r="20" spans="1:7" ht="18.75" customHeight="1">
      <c r="A20" s="41" t="s">
        <v>77</v>
      </c>
      <c r="B20" s="228">
        <v>0.12</v>
      </c>
      <c r="C20" s="229"/>
      <c r="D20" s="228">
        <v>0.2</v>
      </c>
      <c r="E20" s="229"/>
      <c r="F20" s="230">
        <v>1.1100000000000001</v>
      </c>
      <c r="G20" s="231"/>
    </row>
    <row r="21" spans="1:7" ht="18.75" customHeight="1">
      <c r="A21" s="41" t="s">
        <v>431</v>
      </c>
      <c r="B21" s="228">
        <v>1.03</v>
      </c>
      <c r="C21" s="229"/>
      <c r="D21" s="228">
        <v>0.1</v>
      </c>
      <c r="E21" s="229"/>
      <c r="F21" s="230">
        <v>1.98</v>
      </c>
      <c r="G21" s="231"/>
    </row>
    <row r="22" spans="1:7" ht="18.75" customHeight="1">
      <c r="A22" s="41" t="s">
        <v>78</v>
      </c>
      <c r="B22" s="228">
        <v>1.34</v>
      </c>
      <c r="C22" s="229"/>
      <c r="D22" s="228">
        <v>0.78</v>
      </c>
      <c r="E22" s="229"/>
      <c r="F22" s="230">
        <v>4.3099999999999996</v>
      </c>
      <c r="G22" s="231"/>
    </row>
    <row r="23" spans="1:7" ht="18.75" customHeight="1">
      <c r="A23" s="41" t="s">
        <v>79</v>
      </c>
      <c r="B23" s="228">
        <v>1.24</v>
      </c>
      <c r="C23" s="229"/>
      <c r="D23" s="228">
        <v>1</v>
      </c>
      <c r="E23" s="229"/>
      <c r="F23" s="230">
        <v>1.24</v>
      </c>
      <c r="G23" s="231"/>
    </row>
    <row r="24" spans="1:7" ht="18.75" customHeight="1">
      <c r="A24" s="41" t="s">
        <v>80</v>
      </c>
      <c r="B24" s="228">
        <v>2.84</v>
      </c>
      <c r="C24" s="229"/>
      <c r="D24" s="228">
        <v>0.28000000000000003</v>
      </c>
      <c r="E24" s="229"/>
      <c r="F24" s="230">
        <v>3.78</v>
      </c>
      <c r="G24" s="231"/>
    </row>
    <row r="25" spans="1:7" ht="18.75" customHeight="1">
      <c r="A25" s="41" t="s">
        <v>81</v>
      </c>
      <c r="B25" s="228"/>
      <c r="C25" s="229"/>
      <c r="D25" s="228"/>
      <c r="E25" s="229"/>
      <c r="F25" s="230"/>
      <c r="G25" s="231"/>
    </row>
    <row r="26" spans="1:7" ht="18.75" customHeight="1">
      <c r="A26" s="41" t="s">
        <v>82</v>
      </c>
      <c r="B26" s="228">
        <v>3.42</v>
      </c>
      <c r="C26" s="229"/>
      <c r="D26" s="228">
        <v>3.53</v>
      </c>
      <c r="E26" s="229"/>
      <c r="F26" s="230">
        <v>3.52</v>
      </c>
      <c r="G26" s="231"/>
    </row>
    <row r="27" spans="1:7" ht="18.75" customHeight="1">
      <c r="A27" s="41" t="s">
        <v>83</v>
      </c>
      <c r="B27" s="228">
        <v>1.21</v>
      </c>
      <c r="C27" s="229"/>
      <c r="D27" s="228">
        <v>0.48</v>
      </c>
      <c r="E27" s="229"/>
      <c r="F27" s="230">
        <v>1.68</v>
      </c>
      <c r="G27" s="231"/>
    </row>
    <row r="28" spans="1:7" ht="18.75" customHeight="1">
      <c r="A28" s="41" t="s">
        <v>84</v>
      </c>
      <c r="B28" s="228">
        <v>0.33</v>
      </c>
      <c r="C28" s="229"/>
      <c r="D28" s="228">
        <v>0.1</v>
      </c>
      <c r="E28" s="229"/>
      <c r="F28" s="230">
        <v>0.11</v>
      </c>
      <c r="G28" s="231"/>
    </row>
    <row r="29" spans="1:7" ht="18.75" customHeight="1">
      <c r="A29" s="41" t="s">
        <v>85</v>
      </c>
      <c r="B29" s="228">
        <v>5.49</v>
      </c>
      <c r="C29" s="229"/>
      <c r="D29" s="228">
        <v>0.59</v>
      </c>
      <c r="E29" s="229"/>
      <c r="F29" s="230">
        <v>0.9</v>
      </c>
      <c r="G29" s="231"/>
    </row>
    <row r="30" spans="1:7" s="38" customFormat="1" ht="18.75" customHeight="1">
      <c r="A30" s="88" t="s">
        <v>140</v>
      </c>
      <c r="B30" s="217">
        <v>0</v>
      </c>
      <c r="C30" s="217"/>
      <c r="D30" s="218">
        <v>65</v>
      </c>
      <c r="E30" s="218"/>
      <c r="F30" s="219">
        <v>64.900000000000006</v>
      </c>
      <c r="G30" s="219"/>
    </row>
    <row r="31" spans="1:7" s="38" customFormat="1" ht="18.75" customHeight="1">
      <c r="A31" s="41" t="s">
        <v>141</v>
      </c>
      <c r="B31" s="209" t="s">
        <v>265</v>
      </c>
      <c r="C31" s="210"/>
      <c r="D31" s="211" t="s">
        <v>266</v>
      </c>
      <c r="E31" s="212"/>
      <c r="F31" s="213">
        <f>'1-整体预算收支执行情况表'!E31</f>
        <v>1313.79</v>
      </c>
      <c r="G31" s="214"/>
    </row>
    <row r="32" spans="1:7" s="38" customFormat="1" ht="10.5" customHeight="1">
      <c r="A32" s="43"/>
      <c r="B32" s="44"/>
      <c r="C32" s="44"/>
      <c r="D32" s="45"/>
      <c r="E32" s="45"/>
      <c r="F32" s="46"/>
      <c r="G32" s="46"/>
    </row>
    <row r="33" spans="1:7" ht="31.5" customHeight="1">
      <c r="A33" s="215" t="s">
        <v>273</v>
      </c>
      <c r="B33" s="49" t="s">
        <v>71</v>
      </c>
      <c r="C33" s="47" t="s">
        <v>72</v>
      </c>
      <c r="D33" s="47" t="s">
        <v>73</v>
      </c>
      <c r="E33" s="47" t="s">
        <v>142</v>
      </c>
      <c r="F33" s="47" t="s">
        <v>74</v>
      </c>
      <c r="G33" s="47" t="s">
        <v>75</v>
      </c>
    </row>
    <row r="34" spans="1:7" ht="36.75" customHeight="1">
      <c r="A34" s="216"/>
      <c r="B34" s="220" t="s">
        <v>274</v>
      </c>
      <c r="C34" s="221"/>
      <c r="D34" s="221"/>
      <c r="E34" s="221"/>
      <c r="F34" s="221"/>
      <c r="G34" s="222"/>
    </row>
    <row r="35" spans="1:7" ht="63.75" customHeight="1">
      <c r="A35" s="56" t="s">
        <v>76</v>
      </c>
      <c r="B35" s="223" t="s">
        <v>487</v>
      </c>
      <c r="C35" s="224"/>
      <c r="D35" s="224"/>
      <c r="E35" s="224"/>
      <c r="F35" s="224"/>
      <c r="G35" s="225"/>
    </row>
  </sheetData>
  <mergeCells count="89">
    <mergeCell ref="A2:G2"/>
    <mergeCell ref="B3:C3"/>
    <mergeCell ref="D3:E3"/>
    <mergeCell ref="F3:G3"/>
    <mergeCell ref="B4:C4"/>
    <mergeCell ref="D4:E4"/>
    <mergeCell ref="F4:G4"/>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9:C19"/>
    <mergeCell ref="D19:E19"/>
    <mergeCell ref="F19:G19"/>
    <mergeCell ref="B17:C17"/>
    <mergeCell ref="D17:E17"/>
    <mergeCell ref="F17:G17"/>
    <mergeCell ref="B18:C18"/>
    <mergeCell ref="D18:E18"/>
    <mergeCell ref="F18:G18"/>
    <mergeCell ref="B20:C20"/>
    <mergeCell ref="D20:E20"/>
    <mergeCell ref="F20:G20"/>
    <mergeCell ref="B21:C21"/>
    <mergeCell ref="D21:E21"/>
    <mergeCell ref="F21:G21"/>
    <mergeCell ref="F24:G24"/>
    <mergeCell ref="B25:C25"/>
    <mergeCell ref="D25:E25"/>
    <mergeCell ref="F25:G25"/>
    <mergeCell ref="B22:C22"/>
    <mergeCell ref="D22:E22"/>
    <mergeCell ref="F22:G22"/>
    <mergeCell ref="B23:C23"/>
    <mergeCell ref="D23:E23"/>
    <mergeCell ref="F23:G23"/>
    <mergeCell ref="B35:G35"/>
    <mergeCell ref="A3:A4"/>
    <mergeCell ref="B28:C28"/>
    <mergeCell ref="D28:E28"/>
    <mergeCell ref="F28:G28"/>
    <mergeCell ref="B29:C29"/>
    <mergeCell ref="D29:E29"/>
    <mergeCell ref="F29:G29"/>
    <mergeCell ref="B27:C27"/>
    <mergeCell ref="D27:E27"/>
    <mergeCell ref="F27:G27"/>
    <mergeCell ref="B26:C26"/>
    <mergeCell ref="D26:E26"/>
    <mergeCell ref="F26:G26"/>
    <mergeCell ref="B24:C24"/>
    <mergeCell ref="D24:E24"/>
    <mergeCell ref="B31:C31"/>
    <mergeCell ref="D31:E31"/>
    <mergeCell ref="F31:G31"/>
    <mergeCell ref="A33:A34"/>
    <mergeCell ref="B30:C30"/>
    <mergeCell ref="D30:E30"/>
    <mergeCell ref="F30:G30"/>
    <mergeCell ref="B34:G34"/>
  </mergeCells>
  <phoneticPr fontId="17" type="noConversion"/>
  <printOptions horizontalCentered="1" verticalCentered="1"/>
  <pageMargins left="0.39370078740157483" right="0.31496062992125984" top="0.39370078740157483" bottom="0.39370078740157483" header="0.23622047244094491" footer="0.1574803149606299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topLeftCell="A43" zoomScale="130" zoomScaleNormal="100" zoomScaleSheetLayoutView="130" workbookViewId="0">
      <selection activeCell="F54" sqref="F54"/>
    </sheetView>
  </sheetViews>
  <sheetFormatPr defaultColWidth="9" defaultRowHeight="15.75"/>
  <cols>
    <col min="1" max="1" width="8" style="112" customWidth="1"/>
    <col min="2" max="2" width="30.875" style="117" customWidth="1"/>
    <col min="3" max="3" width="20.75" style="112" customWidth="1"/>
    <col min="4" max="4" width="20.75" style="115" customWidth="1"/>
    <col min="5" max="5" width="19.375" style="112" bestFit="1" customWidth="1"/>
    <col min="6" max="11" width="9" style="112"/>
    <col min="12" max="12" width="9" style="159"/>
    <col min="13" max="16384" width="9" style="112"/>
  </cols>
  <sheetData>
    <row r="1" spans="1:5">
      <c r="A1" s="111" t="s">
        <v>253</v>
      </c>
    </row>
    <row r="2" spans="1:5" ht="24">
      <c r="A2" s="240" t="s">
        <v>254</v>
      </c>
      <c r="B2" s="240"/>
      <c r="C2" s="240"/>
      <c r="D2" s="240"/>
      <c r="E2" s="240"/>
    </row>
    <row r="3" spans="1:5" ht="27.75" customHeight="1">
      <c r="A3" s="113" t="s">
        <v>255</v>
      </c>
      <c r="B3" s="116" t="s">
        <v>256</v>
      </c>
      <c r="C3" s="113" t="s">
        <v>257</v>
      </c>
      <c r="D3" s="116" t="s">
        <v>258</v>
      </c>
      <c r="E3" s="113" t="s">
        <v>259</v>
      </c>
    </row>
    <row r="4" spans="1:5" ht="27.75" customHeight="1">
      <c r="A4" s="113" t="s">
        <v>235</v>
      </c>
      <c r="B4" s="118" t="s">
        <v>236</v>
      </c>
      <c r="C4" s="125"/>
      <c r="D4" s="49"/>
      <c r="E4" s="113"/>
    </row>
    <row r="5" spans="1:5" ht="27.75" customHeight="1">
      <c r="A5" s="113" t="s">
        <v>237</v>
      </c>
      <c r="B5" s="118" t="s">
        <v>535</v>
      </c>
      <c r="C5" s="125"/>
      <c r="D5" s="49"/>
      <c r="E5" s="113"/>
    </row>
    <row r="6" spans="1:5" ht="27.75" customHeight="1">
      <c r="A6" s="113">
        <v>1</v>
      </c>
      <c r="B6" s="118" t="s">
        <v>536</v>
      </c>
      <c r="C6" s="86" t="s">
        <v>520</v>
      </c>
      <c r="D6" s="188">
        <v>0.73</v>
      </c>
      <c r="E6" s="113" t="s">
        <v>447</v>
      </c>
    </row>
    <row r="7" spans="1:5" ht="27.75" customHeight="1">
      <c r="A7" s="113">
        <v>2</v>
      </c>
      <c r="B7" s="119" t="s">
        <v>537</v>
      </c>
      <c r="C7" s="86" t="s">
        <v>520</v>
      </c>
      <c r="D7" s="156" t="s">
        <v>519</v>
      </c>
      <c r="E7" s="113" t="s">
        <v>434</v>
      </c>
    </row>
    <row r="8" spans="1:5" ht="27.75" customHeight="1">
      <c r="A8" s="113">
        <v>3</v>
      </c>
      <c r="B8" s="118" t="s">
        <v>538</v>
      </c>
      <c r="C8" s="86" t="s">
        <v>520</v>
      </c>
      <c r="D8" s="193">
        <v>0.98</v>
      </c>
      <c r="E8" s="113" t="s">
        <v>434</v>
      </c>
    </row>
    <row r="9" spans="1:5" ht="27.75" customHeight="1">
      <c r="A9" s="113">
        <v>6</v>
      </c>
      <c r="B9" s="118" t="s">
        <v>539</v>
      </c>
      <c r="C9" s="125" t="s">
        <v>560</v>
      </c>
      <c r="D9" s="125" t="s">
        <v>561</v>
      </c>
      <c r="E9" s="113" t="s">
        <v>434</v>
      </c>
    </row>
    <row r="10" spans="1:5" ht="27.75" customHeight="1">
      <c r="A10" s="113">
        <v>7</v>
      </c>
      <c r="B10" s="118" t="s">
        <v>540</v>
      </c>
      <c r="C10" s="125" t="s">
        <v>435</v>
      </c>
      <c r="D10" s="49" t="s">
        <v>525</v>
      </c>
      <c r="E10" s="113" t="s">
        <v>434</v>
      </c>
    </row>
    <row r="11" spans="1:5" ht="27.75" customHeight="1">
      <c r="A11" s="113">
        <v>8</v>
      </c>
      <c r="B11" s="118" t="s">
        <v>541</v>
      </c>
      <c r="C11" s="125" t="s">
        <v>436</v>
      </c>
      <c r="D11" s="49" t="s">
        <v>526</v>
      </c>
      <c r="E11" s="113" t="s">
        <v>434</v>
      </c>
    </row>
    <row r="12" spans="1:5" ht="27.75" customHeight="1">
      <c r="A12" s="113">
        <v>9</v>
      </c>
      <c r="B12" s="118" t="s">
        <v>542</v>
      </c>
      <c r="C12" s="125" t="s">
        <v>562</v>
      </c>
      <c r="D12" s="49" t="s">
        <v>563</v>
      </c>
      <c r="E12" s="113" t="s">
        <v>434</v>
      </c>
    </row>
    <row r="13" spans="1:5" ht="27.75" customHeight="1">
      <c r="A13" s="113">
        <v>10</v>
      </c>
      <c r="B13" s="118" t="s">
        <v>543</v>
      </c>
      <c r="C13" s="125" t="s">
        <v>435</v>
      </c>
      <c r="D13" s="49" t="s">
        <v>527</v>
      </c>
      <c r="E13" s="113" t="s">
        <v>434</v>
      </c>
    </row>
    <row r="14" spans="1:5" ht="27.75" customHeight="1">
      <c r="A14" s="113">
        <v>11</v>
      </c>
      <c r="B14" s="118" t="s">
        <v>544</v>
      </c>
      <c r="C14" s="125" t="s">
        <v>436</v>
      </c>
      <c r="D14" s="49" t="s">
        <v>528</v>
      </c>
      <c r="E14" s="113" t="s">
        <v>434</v>
      </c>
    </row>
    <row r="15" spans="1:5" ht="27.75" customHeight="1">
      <c r="A15" s="113">
        <v>12</v>
      </c>
      <c r="B15" s="118" t="s">
        <v>465</v>
      </c>
      <c r="C15" s="125" t="s">
        <v>437</v>
      </c>
      <c r="D15" s="49" t="s">
        <v>529</v>
      </c>
      <c r="E15" s="113" t="s">
        <v>434</v>
      </c>
    </row>
    <row r="16" spans="1:5" ht="27.75" customHeight="1">
      <c r="A16" s="113">
        <v>13</v>
      </c>
      <c r="B16" s="118" t="s">
        <v>545</v>
      </c>
      <c r="C16" s="125" t="s">
        <v>564</v>
      </c>
      <c r="D16" s="49" t="s">
        <v>565</v>
      </c>
      <c r="E16" s="113" t="s">
        <v>434</v>
      </c>
    </row>
    <row r="17" spans="1:5" ht="27.75" customHeight="1">
      <c r="A17" s="113">
        <v>14</v>
      </c>
      <c r="B17" s="118" t="s">
        <v>546</v>
      </c>
      <c r="C17" s="125" t="s">
        <v>246</v>
      </c>
      <c r="D17" s="193">
        <v>0.98</v>
      </c>
      <c r="E17" s="113" t="s">
        <v>434</v>
      </c>
    </row>
    <row r="18" spans="1:5" ht="27.75" customHeight="1">
      <c r="A18" s="113">
        <v>15</v>
      </c>
      <c r="B18" s="118" t="s">
        <v>547</v>
      </c>
      <c r="C18" s="125" t="s">
        <v>246</v>
      </c>
      <c r="D18" s="194">
        <v>0.96200000000000008</v>
      </c>
      <c r="E18" s="113" t="s">
        <v>434</v>
      </c>
    </row>
    <row r="19" spans="1:5" ht="27.75" customHeight="1">
      <c r="A19" s="113">
        <v>17</v>
      </c>
      <c r="B19" s="118" t="s">
        <v>548</v>
      </c>
      <c r="C19" s="125" t="s">
        <v>438</v>
      </c>
      <c r="D19" s="125" t="s">
        <v>524</v>
      </c>
      <c r="E19" s="113" t="s">
        <v>434</v>
      </c>
    </row>
    <row r="20" spans="1:5" ht="27.75" customHeight="1">
      <c r="A20" s="113">
        <v>18</v>
      </c>
      <c r="B20" s="118" t="s">
        <v>439</v>
      </c>
      <c r="C20" s="125" t="s">
        <v>440</v>
      </c>
      <c r="D20" s="125" t="s">
        <v>524</v>
      </c>
      <c r="E20" s="113" t="s">
        <v>434</v>
      </c>
    </row>
    <row r="21" spans="1:5" ht="27.75" customHeight="1">
      <c r="A21" s="113">
        <v>21</v>
      </c>
      <c r="B21" s="158" t="s">
        <v>441</v>
      </c>
      <c r="C21" s="125" t="s">
        <v>440</v>
      </c>
      <c r="D21" s="125" t="s">
        <v>524</v>
      </c>
      <c r="E21" s="113" t="s">
        <v>434</v>
      </c>
    </row>
    <row r="22" spans="1:5" ht="27.75" customHeight="1">
      <c r="A22" s="113" t="s">
        <v>238</v>
      </c>
      <c r="B22" s="118" t="s">
        <v>549</v>
      </c>
      <c r="C22" s="125"/>
      <c r="D22" s="49"/>
      <c r="E22" s="113"/>
    </row>
    <row r="23" spans="1:5" ht="33.75" customHeight="1">
      <c r="A23" s="113">
        <v>1</v>
      </c>
      <c r="B23" s="118" t="s">
        <v>442</v>
      </c>
      <c r="C23" s="125" t="s">
        <v>432</v>
      </c>
      <c r="D23" s="125" t="s">
        <v>432</v>
      </c>
      <c r="E23" s="113" t="s">
        <v>434</v>
      </c>
    </row>
    <row r="24" spans="1:5" ht="33.75" customHeight="1">
      <c r="A24" s="113">
        <v>2</v>
      </c>
      <c r="B24" s="118" t="s">
        <v>443</v>
      </c>
      <c r="C24" s="125" t="s">
        <v>432</v>
      </c>
      <c r="D24" s="125" t="s">
        <v>432</v>
      </c>
      <c r="E24" s="113" t="s">
        <v>434</v>
      </c>
    </row>
    <row r="25" spans="1:5" ht="33.75" customHeight="1">
      <c r="A25" s="113">
        <v>3</v>
      </c>
      <c r="B25" s="118" t="s">
        <v>444</v>
      </c>
      <c r="C25" s="125" t="s">
        <v>432</v>
      </c>
      <c r="D25" s="125" t="s">
        <v>432</v>
      </c>
      <c r="E25" s="113" t="s">
        <v>434</v>
      </c>
    </row>
    <row r="26" spans="1:5" ht="33.75" customHeight="1">
      <c r="A26" s="113">
        <v>4</v>
      </c>
      <c r="B26" s="118" t="s">
        <v>445</v>
      </c>
      <c r="C26" s="125" t="s">
        <v>432</v>
      </c>
      <c r="D26" s="125" t="s">
        <v>432</v>
      </c>
      <c r="E26" s="113" t="s">
        <v>434</v>
      </c>
    </row>
    <row r="27" spans="1:5" ht="33.75" customHeight="1">
      <c r="A27" s="113">
        <v>5</v>
      </c>
      <c r="B27" s="118" t="s">
        <v>446</v>
      </c>
      <c r="C27" s="125" t="s">
        <v>432</v>
      </c>
      <c r="D27" s="125" t="s">
        <v>295</v>
      </c>
      <c r="E27" s="113" t="s">
        <v>434</v>
      </c>
    </row>
    <row r="28" spans="1:5" ht="27.75" customHeight="1">
      <c r="A28" s="113" t="s">
        <v>239</v>
      </c>
      <c r="B28" s="118" t="s">
        <v>550</v>
      </c>
      <c r="C28" s="125"/>
      <c r="D28" s="49"/>
      <c r="E28" s="113"/>
    </row>
    <row r="29" spans="1:5" ht="27.75" customHeight="1">
      <c r="A29" s="113">
        <v>1</v>
      </c>
      <c r="B29" s="189" t="s">
        <v>521</v>
      </c>
      <c r="C29" s="191">
        <v>0.91200000000000003</v>
      </c>
      <c r="D29" s="191">
        <v>0.91200000000000003</v>
      </c>
      <c r="E29" s="113" t="s">
        <v>434</v>
      </c>
    </row>
    <row r="30" spans="1:5" ht="27.75" customHeight="1">
      <c r="A30" s="113">
        <v>2</v>
      </c>
      <c r="B30" s="189" t="s">
        <v>522</v>
      </c>
      <c r="C30" s="190" t="s">
        <v>523</v>
      </c>
      <c r="D30" s="191">
        <v>0.86199999999999999</v>
      </c>
      <c r="E30" s="113" t="s">
        <v>434</v>
      </c>
    </row>
    <row r="31" spans="1:5" ht="27.75" customHeight="1">
      <c r="A31" s="113">
        <v>3</v>
      </c>
      <c r="B31" s="119" t="s">
        <v>448</v>
      </c>
      <c r="C31" s="127" t="s">
        <v>432</v>
      </c>
      <c r="D31" s="127" t="s">
        <v>295</v>
      </c>
      <c r="E31" s="113" t="s">
        <v>434</v>
      </c>
    </row>
    <row r="32" spans="1:5" ht="27.75" customHeight="1">
      <c r="A32" s="113">
        <v>4</v>
      </c>
      <c r="B32" s="118" t="s">
        <v>449</v>
      </c>
      <c r="C32" s="125" t="s">
        <v>450</v>
      </c>
      <c r="D32" s="125" t="s">
        <v>450</v>
      </c>
      <c r="E32" s="113" t="s">
        <v>434</v>
      </c>
    </row>
    <row r="33" spans="1:13" ht="27.75" customHeight="1">
      <c r="A33" s="113">
        <v>5</v>
      </c>
      <c r="B33" s="118" t="s">
        <v>451</v>
      </c>
      <c r="C33" s="125" t="s">
        <v>450</v>
      </c>
      <c r="D33" s="125" t="s">
        <v>450</v>
      </c>
      <c r="E33" s="113" t="s">
        <v>434</v>
      </c>
    </row>
    <row r="34" spans="1:13" ht="27.75" customHeight="1">
      <c r="A34" s="113">
        <v>6</v>
      </c>
      <c r="B34" s="118" t="s">
        <v>452</v>
      </c>
      <c r="C34" s="125" t="s">
        <v>450</v>
      </c>
      <c r="D34" s="125" t="s">
        <v>450</v>
      </c>
      <c r="E34" s="113" t="s">
        <v>434</v>
      </c>
    </row>
    <row r="35" spans="1:13" ht="27.75" customHeight="1">
      <c r="A35" s="113" t="s">
        <v>240</v>
      </c>
      <c r="B35" s="121" t="s">
        <v>572</v>
      </c>
      <c r="C35" s="125"/>
      <c r="D35" s="49"/>
      <c r="E35" s="113"/>
    </row>
    <row r="36" spans="1:13" ht="27.75" customHeight="1">
      <c r="A36" s="113">
        <v>1</v>
      </c>
      <c r="B36" s="118" t="s">
        <v>566</v>
      </c>
      <c r="C36" s="190" t="s">
        <v>530</v>
      </c>
      <c r="D36" s="49" t="s">
        <v>567</v>
      </c>
      <c r="E36" s="113" t="s">
        <v>434</v>
      </c>
    </row>
    <row r="37" spans="1:13" ht="27.75" customHeight="1">
      <c r="A37" s="113">
        <v>2</v>
      </c>
      <c r="B37" s="118" t="s">
        <v>559</v>
      </c>
      <c r="C37" s="190" t="s">
        <v>530</v>
      </c>
      <c r="D37" s="192" t="s">
        <v>568</v>
      </c>
      <c r="E37" s="113" t="s">
        <v>434</v>
      </c>
    </row>
    <row r="38" spans="1:13" ht="27.75" customHeight="1">
      <c r="A38" s="113">
        <v>3</v>
      </c>
      <c r="B38" s="118" t="s">
        <v>551</v>
      </c>
      <c r="C38" s="190" t="s">
        <v>530</v>
      </c>
      <c r="D38" s="192" t="s">
        <v>569</v>
      </c>
      <c r="E38" s="113" t="s">
        <v>434</v>
      </c>
    </row>
    <row r="39" spans="1:13" ht="27.75" customHeight="1">
      <c r="A39" s="113" t="s">
        <v>453</v>
      </c>
      <c r="B39" s="118" t="s">
        <v>552</v>
      </c>
      <c r="C39" s="190"/>
      <c r="D39" s="192"/>
      <c r="E39" s="113"/>
    </row>
    <row r="40" spans="1:13" ht="27.75" customHeight="1">
      <c r="A40" s="113">
        <v>1</v>
      </c>
      <c r="B40" s="118" t="s">
        <v>570</v>
      </c>
      <c r="C40" s="195">
        <v>1</v>
      </c>
      <c r="D40" s="195">
        <v>1</v>
      </c>
      <c r="E40" s="113" t="s">
        <v>434</v>
      </c>
    </row>
    <row r="41" spans="1:13" ht="27.75" customHeight="1">
      <c r="A41" s="113">
        <v>2</v>
      </c>
      <c r="B41" s="118" t="s">
        <v>553</v>
      </c>
      <c r="C41" s="190" t="s">
        <v>571</v>
      </c>
      <c r="D41" s="190" t="s">
        <v>571</v>
      </c>
      <c r="E41" s="113" t="s">
        <v>434</v>
      </c>
    </row>
    <row r="42" spans="1:13" ht="27.75" customHeight="1">
      <c r="A42" s="113" t="s">
        <v>554</v>
      </c>
      <c r="B42" s="118" t="s">
        <v>242</v>
      </c>
      <c r="C42" s="125"/>
      <c r="D42" s="49"/>
      <c r="E42" s="113"/>
    </row>
    <row r="43" spans="1:13" ht="31.5" customHeight="1">
      <c r="A43" s="113">
        <v>1</v>
      </c>
      <c r="B43" s="118" t="s">
        <v>243</v>
      </c>
      <c r="C43" s="125" t="s">
        <v>364</v>
      </c>
      <c r="D43" s="125" t="s">
        <v>364</v>
      </c>
      <c r="E43" s="113" t="s">
        <v>434</v>
      </c>
    </row>
    <row r="44" spans="1:13" ht="27.75" customHeight="1">
      <c r="A44" s="113" t="s">
        <v>244</v>
      </c>
      <c r="B44" s="118" t="s">
        <v>245</v>
      </c>
      <c r="C44" s="125"/>
      <c r="D44" s="49"/>
      <c r="E44" s="113"/>
    </row>
    <row r="45" spans="1:13" ht="35.25" customHeight="1">
      <c r="A45" s="113" t="s">
        <v>237</v>
      </c>
      <c r="B45" s="118" t="s">
        <v>555</v>
      </c>
      <c r="C45" s="49" t="s">
        <v>454</v>
      </c>
      <c r="D45" s="49" t="s">
        <v>556</v>
      </c>
      <c r="E45" s="125" t="s">
        <v>447</v>
      </c>
    </row>
    <row r="46" spans="1:13" ht="35.25" customHeight="1">
      <c r="A46" s="113" t="s">
        <v>238</v>
      </c>
      <c r="B46" s="118" t="s">
        <v>557</v>
      </c>
      <c r="C46" s="49" t="s">
        <v>454</v>
      </c>
      <c r="D46" s="49" t="s">
        <v>454</v>
      </c>
      <c r="E46" s="113" t="s">
        <v>434</v>
      </c>
    </row>
    <row r="47" spans="1:13" ht="35.25" customHeight="1">
      <c r="A47" s="113" t="s">
        <v>239</v>
      </c>
      <c r="B47" s="118" t="s">
        <v>455</v>
      </c>
      <c r="C47" s="49" t="s">
        <v>454</v>
      </c>
      <c r="D47" s="49" t="s">
        <v>454</v>
      </c>
      <c r="E47" s="113" t="s">
        <v>434</v>
      </c>
      <c r="L47" s="136"/>
      <c r="M47" s="159"/>
    </row>
    <row r="48" spans="1:13" ht="35.25" customHeight="1">
      <c r="A48" s="113" t="s">
        <v>240</v>
      </c>
      <c r="B48" s="118" t="s">
        <v>456</v>
      </c>
      <c r="C48" s="49" t="s">
        <v>454</v>
      </c>
      <c r="D48" s="49" t="s">
        <v>556</v>
      </c>
      <c r="E48" s="125" t="s">
        <v>447</v>
      </c>
      <c r="L48" s="136"/>
      <c r="M48" s="159"/>
    </row>
    <row r="49" spans="1:13" ht="35.25" customHeight="1">
      <c r="A49" s="113" t="s">
        <v>453</v>
      </c>
      <c r="B49" s="121" t="s">
        <v>576</v>
      </c>
      <c r="C49" s="49" t="s">
        <v>454</v>
      </c>
      <c r="D49" s="49" t="s">
        <v>454</v>
      </c>
      <c r="E49" s="113" t="s">
        <v>434</v>
      </c>
      <c r="L49" s="136"/>
      <c r="M49" s="159"/>
    </row>
    <row r="50" spans="1:13" ht="27.75" customHeight="1">
      <c r="A50" s="113" t="s">
        <v>554</v>
      </c>
      <c r="B50" s="118" t="s">
        <v>457</v>
      </c>
      <c r="C50" s="125"/>
      <c r="D50" s="49"/>
      <c r="E50" s="113"/>
      <c r="L50" s="136"/>
      <c r="M50" s="159"/>
    </row>
    <row r="51" spans="1:13" ht="27.75" customHeight="1">
      <c r="A51" s="113">
        <v>1</v>
      </c>
      <c r="B51" s="118" t="s">
        <v>558</v>
      </c>
      <c r="C51" s="125" t="s">
        <v>246</v>
      </c>
      <c r="D51" s="49" t="s">
        <v>578</v>
      </c>
      <c r="E51" s="113" t="s">
        <v>434</v>
      </c>
      <c r="L51" s="136"/>
      <c r="M51" s="159"/>
    </row>
    <row r="52" spans="1:13" ht="27.75" customHeight="1">
      <c r="A52" s="113">
        <v>2</v>
      </c>
      <c r="B52" s="118" t="s">
        <v>458</v>
      </c>
      <c r="C52" s="125" t="s">
        <v>246</v>
      </c>
      <c r="D52" s="49" t="s">
        <v>579</v>
      </c>
      <c r="E52" s="125" t="s">
        <v>447</v>
      </c>
      <c r="L52" s="160"/>
      <c r="M52" s="159"/>
    </row>
  </sheetData>
  <mergeCells count="1">
    <mergeCell ref="A2:E2"/>
  </mergeCells>
  <phoneticPr fontId="17" type="noConversion"/>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tabSelected="1" view="pageBreakPreview" topLeftCell="A25" zoomScale="85" zoomScaleNormal="115" zoomScaleSheetLayoutView="85" workbookViewId="0">
      <selection activeCell="N27" sqref="N27"/>
    </sheetView>
  </sheetViews>
  <sheetFormatPr defaultColWidth="9" defaultRowHeight="15.75"/>
  <cols>
    <col min="1" max="1" width="5.875" style="104" customWidth="1"/>
    <col min="2" max="2" width="6.5" style="94" customWidth="1"/>
    <col min="3" max="3" width="6.125" style="105" customWidth="1"/>
    <col min="4" max="4" width="4.125" style="105" customWidth="1"/>
    <col min="5" max="5" width="39.625" style="94" customWidth="1"/>
    <col min="6" max="6" width="49" style="94" customWidth="1"/>
    <col min="7" max="8" width="6.375" style="105" customWidth="1"/>
    <col min="9" max="9" width="12.5" style="110" customWidth="1"/>
    <col min="10" max="13" width="9" style="94"/>
    <col min="14" max="14" width="9.625" style="94" bestFit="1" customWidth="1"/>
    <col min="15" max="16384" width="9" style="94"/>
  </cols>
  <sheetData>
    <row r="1" spans="1:13" ht="20.25" customHeight="1">
      <c r="A1" s="241" t="s">
        <v>264</v>
      </c>
      <c r="B1" s="242"/>
      <c r="C1" s="242"/>
      <c r="D1" s="242"/>
      <c r="E1" s="242"/>
      <c r="F1" s="242"/>
      <c r="G1" s="242"/>
      <c r="H1" s="242"/>
      <c r="I1" s="242"/>
    </row>
    <row r="2" spans="1:13" ht="39.75" customHeight="1">
      <c r="A2" s="243" t="s">
        <v>260</v>
      </c>
      <c r="B2" s="243"/>
      <c r="C2" s="243"/>
      <c r="D2" s="243"/>
      <c r="E2" s="243"/>
      <c r="F2" s="243"/>
      <c r="G2" s="243"/>
      <c r="H2" s="243"/>
      <c r="I2" s="243"/>
    </row>
    <row r="3" spans="1:13" s="96" customFormat="1" ht="44.25" customHeight="1">
      <c r="A3" s="109" t="s">
        <v>152</v>
      </c>
      <c r="B3" s="109" t="s">
        <v>153</v>
      </c>
      <c r="C3" s="109" t="s">
        <v>154</v>
      </c>
      <c r="D3" s="109" t="s">
        <v>155</v>
      </c>
      <c r="E3" s="109" t="s">
        <v>156</v>
      </c>
      <c r="F3" s="109" t="s">
        <v>157</v>
      </c>
      <c r="G3" s="95" t="s">
        <v>158</v>
      </c>
      <c r="H3" s="95" t="s">
        <v>159</v>
      </c>
      <c r="I3" s="109" t="s">
        <v>160</v>
      </c>
    </row>
    <row r="4" spans="1:13" ht="81" customHeight="1">
      <c r="A4" s="244" t="s">
        <v>161</v>
      </c>
      <c r="B4" s="244" t="s">
        <v>162</v>
      </c>
      <c r="C4" s="109" t="s">
        <v>163</v>
      </c>
      <c r="D4" s="108">
        <v>3</v>
      </c>
      <c r="E4" s="97" t="s">
        <v>164</v>
      </c>
      <c r="F4" s="97" t="s">
        <v>165</v>
      </c>
      <c r="G4" s="102">
        <f>D4-H4</f>
        <v>3</v>
      </c>
      <c r="H4" s="102">
        <v>0</v>
      </c>
      <c r="I4" s="97"/>
    </row>
    <row r="5" spans="1:13" ht="130.5" customHeight="1">
      <c r="A5" s="244"/>
      <c r="B5" s="244"/>
      <c r="C5" s="109" t="s">
        <v>166</v>
      </c>
      <c r="D5" s="108">
        <v>4</v>
      </c>
      <c r="E5" s="97" t="s">
        <v>167</v>
      </c>
      <c r="F5" s="97" t="s">
        <v>168</v>
      </c>
      <c r="G5" s="102">
        <f t="shared" ref="G5:G30" si="0">D5-H5</f>
        <v>4</v>
      </c>
      <c r="H5" s="102">
        <v>0</v>
      </c>
      <c r="I5" s="97"/>
      <c r="J5" s="94">
        <v>1</v>
      </c>
    </row>
    <row r="6" spans="1:13" ht="191.25" customHeight="1">
      <c r="A6" s="244"/>
      <c r="B6" s="109" t="s">
        <v>169</v>
      </c>
      <c r="C6" s="109" t="s">
        <v>170</v>
      </c>
      <c r="D6" s="108">
        <v>1</v>
      </c>
      <c r="E6" s="99" t="s">
        <v>171</v>
      </c>
      <c r="F6" s="99" t="s">
        <v>462</v>
      </c>
      <c r="G6" s="102">
        <f t="shared" si="0"/>
        <v>1</v>
      </c>
      <c r="H6" s="102">
        <v>0</v>
      </c>
      <c r="I6" s="97"/>
    </row>
    <row r="7" spans="1:13" ht="171.75" customHeight="1">
      <c r="A7" s="244" t="s">
        <v>161</v>
      </c>
      <c r="B7" s="244" t="s">
        <v>169</v>
      </c>
      <c r="C7" s="109" t="s">
        <v>172</v>
      </c>
      <c r="D7" s="108">
        <v>1</v>
      </c>
      <c r="E7" s="99" t="s">
        <v>173</v>
      </c>
      <c r="F7" s="99" t="s">
        <v>174</v>
      </c>
      <c r="G7" s="102">
        <f t="shared" si="0"/>
        <v>1</v>
      </c>
      <c r="H7" s="102">
        <v>0</v>
      </c>
      <c r="I7" s="97"/>
    </row>
    <row r="8" spans="1:13" ht="186.75" customHeight="1">
      <c r="A8" s="244"/>
      <c r="B8" s="244"/>
      <c r="C8" s="109" t="s">
        <v>175</v>
      </c>
      <c r="D8" s="108">
        <v>1</v>
      </c>
      <c r="E8" s="99" t="s">
        <v>261</v>
      </c>
      <c r="F8" s="99" t="s">
        <v>176</v>
      </c>
      <c r="G8" s="102">
        <f t="shared" si="0"/>
        <v>1</v>
      </c>
      <c r="H8" s="102">
        <v>0</v>
      </c>
      <c r="I8" s="97"/>
    </row>
    <row r="9" spans="1:13" ht="127.5" customHeight="1">
      <c r="A9" s="109" t="s">
        <v>177</v>
      </c>
      <c r="B9" s="109" t="s">
        <v>178</v>
      </c>
      <c r="C9" s="109" t="s">
        <v>179</v>
      </c>
      <c r="D9" s="108">
        <v>3</v>
      </c>
      <c r="E9" s="97" t="s">
        <v>180</v>
      </c>
      <c r="F9" s="97" t="s">
        <v>181</v>
      </c>
      <c r="G9" s="102">
        <f t="shared" si="0"/>
        <v>2.15</v>
      </c>
      <c r="H9" s="102">
        <v>0.85</v>
      </c>
      <c r="I9" s="97" t="s">
        <v>580</v>
      </c>
      <c r="J9" s="94">
        <v>1527.5</v>
      </c>
      <c r="K9" s="94">
        <v>2126.02</v>
      </c>
      <c r="L9" s="94">
        <f>J9/K9</f>
        <v>0.71847865965513025</v>
      </c>
      <c r="M9" s="94">
        <f>3*0.7185</f>
        <v>2.1555</v>
      </c>
    </row>
    <row r="10" spans="1:13" ht="169.5" customHeight="1">
      <c r="A10" s="244" t="s">
        <v>177</v>
      </c>
      <c r="B10" s="244" t="s">
        <v>178</v>
      </c>
      <c r="C10" s="109" t="s">
        <v>182</v>
      </c>
      <c r="D10" s="108">
        <v>2</v>
      </c>
      <c r="E10" s="97" t="s">
        <v>183</v>
      </c>
      <c r="F10" s="97" t="s">
        <v>184</v>
      </c>
      <c r="G10" s="102">
        <f t="shared" si="0"/>
        <v>1</v>
      </c>
      <c r="H10" s="102">
        <v>1</v>
      </c>
      <c r="I10" s="97" t="s">
        <v>581</v>
      </c>
      <c r="J10" s="94">
        <v>1313.79</v>
      </c>
      <c r="K10" s="94">
        <v>620.44000000000005</v>
      </c>
      <c r="L10" s="94">
        <f>J10/K10</f>
        <v>2.1175133776029913</v>
      </c>
    </row>
    <row r="11" spans="1:13" ht="186" customHeight="1">
      <c r="A11" s="244"/>
      <c r="B11" s="244"/>
      <c r="C11" s="109" t="s">
        <v>247</v>
      </c>
      <c r="D11" s="108">
        <v>1</v>
      </c>
      <c r="E11" s="97" t="s">
        <v>531</v>
      </c>
      <c r="F11" s="97" t="s">
        <v>185</v>
      </c>
      <c r="G11" s="102">
        <f t="shared" si="0"/>
        <v>1</v>
      </c>
      <c r="H11" s="102">
        <v>0</v>
      </c>
      <c r="I11" s="97"/>
    </row>
    <row r="12" spans="1:13" ht="115.5" customHeight="1">
      <c r="A12" s="244"/>
      <c r="B12" s="244"/>
      <c r="C12" s="109" t="s">
        <v>186</v>
      </c>
      <c r="D12" s="108">
        <v>1</v>
      </c>
      <c r="E12" s="97" t="s">
        <v>187</v>
      </c>
      <c r="F12" s="97" t="s">
        <v>248</v>
      </c>
      <c r="G12" s="102">
        <f t="shared" si="0"/>
        <v>0</v>
      </c>
      <c r="H12" s="102">
        <v>1</v>
      </c>
      <c r="I12" s="97" t="s">
        <v>582</v>
      </c>
      <c r="J12" s="94">
        <v>598.52</v>
      </c>
      <c r="K12" s="94">
        <v>620.44000000000005</v>
      </c>
      <c r="L12" s="94">
        <f>J12/K12</f>
        <v>0.96467023402746421</v>
      </c>
    </row>
    <row r="13" spans="1:13" ht="123" customHeight="1">
      <c r="A13" s="244" t="s">
        <v>177</v>
      </c>
      <c r="B13" s="244" t="s">
        <v>188</v>
      </c>
      <c r="C13" s="109" t="s">
        <v>189</v>
      </c>
      <c r="D13" s="108">
        <v>1</v>
      </c>
      <c r="E13" s="97" t="s">
        <v>190</v>
      </c>
      <c r="F13" s="97" t="s">
        <v>249</v>
      </c>
      <c r="G13" s="102">
        <f t="shared" si="0"/>
        <v>0</v>
      </c>
      <c r="H13" s="102">
        <v>1</v>
      </c>
      <c r="I13" s="97" t="s">
        <v>583</v>
      </c>
      <c r="J13" s="94">
        <v>191.78999999999996</v>
      </c>
      <c r="K13" s="94">
        <v>598.52</v>
      </c>
      <c r="L13" s="94">
        <f>K13-J13</f>
        <v>406.73</v>
      </c>
      <c r="M13" s="94">
        <f>L13/J13</f>
        <v>2.1207049376922682</v>
      </c>
    </row>
    <row r="14" spans="1:13" ht="131.25" customHeight="1">
      <c r="A14" s="244"/>
      <c r="B14" s="244"/>
      <c r="C14" s="109" t="s">
        <v>191</v>
      </c>
      <c r="D14" s="108">
        <v>2</v>
      </c>
      <c r="E14" s="97" t="s">
        <v>192</v>
      </c>
      <c r="F14" s="97" t="s">
        <v>250</v>
      </c>
      <c r="G14" s="102">
        <f t="shared" si="0"/>
        <v>0</v>
      </c>
      <c r="H14" s="102">
        <v>2</v>
      </c>
      <c r="I14" s="97" t="s">
        <v>584</v>
      </c>
      <c r="J14" s="94">
        <v>32.19</v>
      </c>
      <c r="K14" s="94">
        <v>14.21</v>
      </c>
      <c r="L14" s="94">
        <f>J14/K14</f>
        <v>2.2653061224489792</v>
      </c>
    </row>
    <row r="15" spans="1:13" ht="92.1" customHeight="1">
      <c r="A15" s="244"/>
      <c r="B15" s="244"/>
      <c r="C15" s="109" t="s">
        <v>193</v>
      </c>
      <c r="D15" s="108">
        <v>1</v>
      </c>
      <c r="E15" s="99" t="s">
        <v>270</v>
      </c>
      <c r="F15" s="97" t="s">
        <v>463</v>
      </c>
      <c r="G15" s="102">
        <f t="shared" si="0"/>
        <v>1</v>
      </c>
      <c r="H15" s="102">
        <v>0</v>
      </c>
      <c r="I15" s="97"/>
    </row>
    <row r="16" spans="1:13" ht="144" customHeight="1">
      <c r="A16" s="244"/>
      <c r="B16" s="244"/>
      <c r="C16" s="109" t="s">
        <v>194</v>
      </c>
      <c r="D16" s="108">
        <v>2</v>
      </c>
      <c r="E16" s="99" t="s">
        <v>195</v>
      </c>
      <c r="F16" s="99" t="s">
        <v>271</v>
      </c>
      <c r="G16" s="102">
        <f t="shared" si="0"/>
        <v>2</v>
      </c>
      <c r="H16" s="102">
        <v>0</v>
      </c>
      <c r="I16" s="97"/>
    </row>
    <row r="17" spans="1:13" ht="135.75" customHeight="1">
      <c r="A17" s="245" t="s">
        <v>177</v>
      </c>
      <c r="B17" s="245" t="s">
        <v>196</v>
      </c>
      <c r="C17" s="109" t="s">
        <v>197</v>
      </c>
      <c r="D17" s="108">
        <v>3</v>
      </c>
      <c r="E17" s="97" t="s">
        <v>198</v>
      </c>
      <c r="F17" s="97" t="s">
        <v>199</v>
      </c>
      <c r="G17" s="102">
        <f t="shared" si="0"/>
        <v>1</v>
      </c>
      <c r="H17" s="102">
        <v>2</v>
      </c>
      <c r="I17" s="97" t="s">
        <v>585</v>
      </c>
    </row>
    <row r="18" spans="1:13" ht="200.25" customHeight="1">
      <c r="A18" s="246"/>
      <c r="B18" s="246"/>
      <c r="C18" s="109" t="s">
        <v>200</v>
      </c>
      <c r="D18" s="108">
        <v>8</v>
      </c>
      <c r="E18" s="97" t="s">
        <v>201</v>
      </c>
      <c r="F18" s="97" t="s">
        <v>202</v>
      </c>
      <c r="G18" s="102">
        <f t="shared" si="0"/>
        <v>6</v>
      </c>
      <c r="H18" s="102">
        <v>2</v>
      </c>
      <c r="I18" s="97" t="s">
        <v>592</v>
      </c>
      <c r="J18" s="94">
        <v>3</v>
      </c>
    </row>
    <row r="19" spans="1:13" ht="85.5" customHeight="1">
      <c r="A19" s="246"/>
      <c r="B19" s="246"/>
      <c r="C19" s="109" t="s">
        <v>203</v>
      </c>
      <c r="D19" s="108">
        <v>1</v>
      </c>
      <c r="E19" s="97" t="s">
        <v>204</v>
      </c>
      <c r="F19" s="97" t="s">
        <v>205</v>
      </c>
      <c r="G19" s="102">
        <f t="shared" si="0"/>
        <v>1</v>
      </c>
      <c r="H19" s="102">
        <v>0</v>
      </c>
      <c r="I19" s="97"/>
    </row>
    <row r="20" spans="1:13" ht="66" customHeight="1">
      <c r="A20" s="247"/>
      <c r="B20" s="247"/>
      <c r="C20" s="109" t="s">
        <v>206</v>
      </c>
      <c r="D20" s="108">
        <v>1</v>
      </c>
      <c r="E20" s="100" t="s">
        <v>207</v>
      </c>
      <c r="F20" s="97" t="s">
        <v>208</v>
      </c>
      <c r="G20" s="102">
        <f t="shared" si="0"/>
        <v>1</v>
      </c>
      <c r="H20" s="102">
        <v>0</v>
      </c>
      <c r="I20" s="97"/>
    </row>
    <row r="21" spans="1:13" ht="100.5" customHeight="1">
      <c r="A21" s="245" t="s">
        <v>177</v>
      </c>
      <c r="B21" s="244" t="s">
        <v>209</v>
      </c>
      <c r="C21" s="109" t="s">
        <v>197</v>
      </c>
      <c r="D21" s="108">
        <v>1</v>
      </c>
      <c r="E21" s="97" t="s">
        <v>210</v>
      </c>
      <c r="F21" s="97" t="s">
        <v>211</v>
      </c>
      <c r="G21" s="102">
        <f t="shared" si="0"/>
        <v>0.5</v>
      </c>
      <c r="H21" s="102">
        <v>0.5</v>
      </c>
      <c r="I21" s="97" t="s">
        <v>586</v>
      </c>
    </row>
    <row r="22" spans="1:13" ht="100.5" customHeight="1">
      <c r="A22" s="246"/>
      <c r="B22" s="244"/>
      <c r="C22" s="109" t="s">
        <v>212</v>
      </c>
      <c r="D22" s="108">
        <v>2</v>
      </c>
      <c r="E22" s="97" t="s">
        <v>213</v>
      </c>
      <c r="F22" s="97" t="s">
        <v>214</v>
      </c>
      <c r="G22" s="102">
        <f t="shared" si="0"/>
        <v>1</v>
      </c>
      <c r="H22" s="102">
        <v>1</v>
      </c>
      <c r="I22" s="97" t="s">
        <v>587</v>
      </c>
    </row>
    <row r="23" spans="1:13" ht="100.5" customHeight="1">
      <c r="A23" s="247"/>
      <c r="B23" s="244"/>
      <c r="C23" s="109" t="s">
        <v>215</v>
      </c>
      <c r="D23" s="108">
        <v>1</v>
      </c>
      <c r="E23" s="97" t="s">
        <v>216</v>
      </c>
      <c r="F23" s="99" t="s">
        <v>262</v>
      </c>
      <c r="G23" s="102">
        <f t="shared" si="0"/>
        <v>1</v>
      </c>
      <c r="H23" s="102">
        <v>0</v>
      </c>
      <c r="I23" s="97"/>
    </row>
    <row r="24" spans="1:13" ht="189" customHeight="1">
      <c r="A24" s="109" t="s">
        <v>217</v>
      </c>
      <c r="B24" s="109" t="s">
        <v>218</v>
      </c>
      <c r="C24" s="109" t="s">
        <v>219</v>
      </c>
      <c r="D24" s="108">
        <v>10</v>
      </c>
      <c r="E24" s="97" t="s">
        <v>220</v>
      </c>
      <c r="F24" s="157" t="s">
        <v>575</v>
      </c>
      <c r="G24" s="102">
        <f t="shared" si="0"/>
        <v>9</v>
      </c>
      <c r="H24" s="102">
        <v>1</v>
      </c>
      <c r="I24" s="99" t="s">
        <v>588</v>
      </c>
    </row>
    <row r="25" spans="1:13" ht="133.5" customHeight="1">
      <c r="A25" s="244" t="s">
        <v>217</v>
      </c>
      <c r="B25" s="244" t="s">
        <v>218</v>
      </c>
      <c r="C25" s="109" t="s">
        <v>221</v>
      </c>
      <c r="D25" s="108">
        <v>6</v>
      </c>
      <c r="E25" s="97" t="s">
        <v>222</v>
      </c>
      <c r="F25" s="97" t="s">
        <v>574</v>
      </c>
      <c r="G25" s="102">
        <f t="shared" si="0"/>
        <v>6</v>
      </c>
      <c r="H25" s="102">
        <v>0</v>
      </c>
      <c r="I25" s="97"/>
      <c r="J25" s="94">
        <v>1</v>
      </c>
    </row>
    <row r="26" spans="1:13" ht="199.5" customHeight="1">
      <c r="A26" s="244"/>
      <c r="B26" s="244"/>
      <c r="C26" s="109" t="s">
        <v>223</v>
      </c>
      <c r="D26" s="108">
        <v>10</v>
      </c>
      <c r="E26" s="97" t="s">
        <v>224</v>
      </c>
      <c r="F26" s="97" t="s">
        <v>573</v>
      </c>
      <c r="G26" s="102">
        <f t="shared" si="0"/>
        <v>9</v>
      </c>
      <c r="H26" s="102">
        <v>1</v>
      </c>
      <c r="I26" s="97" t="s">
        <v>589</v>
      </c>
    </row>
    <row r="27" spans="1:13" ht="132.75" customHeight="1">
      <c r="A27" s="244"/>
      <c r="B27" s="244"/>
      <c r="C27" s="109" t="s">
        <v>225</v>
      </c>
      <c r="D27" s="108">
        <v>4</v>
      </c>
      <c r="E27" s="97" t="s">
        <v>226</v>
      </c>
      <c r="F27" s="97" t="s">
        <v>593</v>
      </c>
      <c r="G27" s="102">
        <f t="shared" si="0"/>
        <v>4</v>
      </c>
      <c r="H27" s="102">
        <v>0</v>
      </c>
      <c r="I27" s="97"/>
    </row>
    <row r="28" spans="1:13" ht="273" customHeight="1">
      <c r="A28" s="249" t="s">
        <v>227</v>
      </c>
      <c r="B28" s="245" t="s">
        <v>228</v>
      </c>
      <c r="C28" s="101" t="s">
        <v>263</v>
      </c>
      <c r="D28" s="108">
        <v>18</v>
      </c>
      <c r="E28" s="97" t="s">
        <v>229</v>
      </c>
      <c r="F28" s="97" t="s">
        <v>577</v>
      </c>
      <c r="G28" s="102">
        <f t="shared" si="0"/>
        <v>16</v>
      </c>
      <c r="H28" s="102">
        <v>2</v>
      </c>
      <c r="I28" s="97" t="s">
        <v>590</v>
      </c>
      <c r="M28" s="94">
        <f>18/5</f>
        <v>3.6</v>
      </c>
    </row>
    <row r="29" spans="1:13" ht="57.75" customHeight="1">
      <c r="A29" s="250"/>
      <c r="B29" s="246"/>
      <c r="C29" s="109" t="s">
        <v>230</v>
      </c>
      <c r="D29" s="108">
        <v>6</v>
      </c>
      <c r="E29" s="157" t="s">
        <v>433</v>
      </c>
      <c r="F29" s="99" t="s">
        <v>231</v>
      </c>
      <c r="G29" s="102">
        <f t="shared" si="0"/>
        <v>6</v>
      </c>
      <c r="H29" s="102">
        <v>0</v>
      </c>
      <c r="I29" s="97"/>
    </row>
    <row r="30" spans="1:13" ht="129.75" customHeight="1">
      <c r="A30" s="251"/>
      <c r="B30" s="247"/>
      <c r="C30" s="109" t="s">
        <v>232</v>
      </c>
      <c r="D30" s="108">
        <v>6</v>
      </c>
      <c r="E30" s="97" t="s">
        <v>233</v>
      </c>
      <c r="F30" s="97" t="s">
        <v>464</v>
      </c>
      <c r="G30" s="102">
        <f t="shared" si="0"/>
        <v>5</v>
      </c>
      <c r="H30" s="102">
        <v>1</v>
      </c>
      <c r="I30" s="97" t="s">
        <v>591</v>
      </c>
    </row>
    <row r="31" spans="1:13" ht="21" customHeight="1">
      <c r="A31" s="248" t="s">
        <v>234</v>
      </c>
      <c r="B31" s="248"/>
      <c r="C31" s="102"/>
      <c r="D31" s="108">
        <v>100</v>
      </c>
      <c r="E31" s="98"/>
      <c r="F31" s="98"/>
      <c r="G31" s="106">
        <f>SUM(G4:G30)</f>
        <v>83.65</v>
      </c>
      <c r="H31" s="106">
        <f>SUM(H4:H30)</f>
        <v>16.350000000000001</v>
      </c>
      <c r="I31" s="103"/>
    </row>
    <row r="35" spans="9:22">
      <c r="I35" s="107"/>
    </row>
    <row r="36" spans="9:22">
      <c r="I36" s="107"/>
    </row>
    <row r="45" spans="9:22">
      <c r="P45" s="196"/>
    </row>
    <row r="46" spans="9:22">
      <c r="P46" s="196"/>
      <c r="V46" s="196"/>
    </row>
    <row r="47" spans="9:22">
      <c r="P47" s="196"/>
      <c r="V47" s="196"/>
    </row>
    <row r="48" spans="9:22">
      <c r="P48" s="196"/>
      <c r="V48" s="196"/>
    </row>
    <row r="49" spans="22:22">
      <c r="V49" s="196"/>
    </row>
    <row r="50" spans="22:22">
      <c r="V50" s="196"/>
    </row>
    <row r="51" spans="22:22">
      <c r="V51" s="196"/>
    </row>
    <row r="52" spans="22:22">
      <c r="V52" s="196"/>
    </row>
    <row r="53" spans="22:22">
      <c r="V53" s="196"/>
    </row>
    <row r="54" spans="22:22">
      <c r="V54" s="196"/>
    </row>
    <row r="55" spans="22:22">
      <c r="V55" s="196"/>
    </row>
    <row r="56" spans="22:22">
      <c r="V56" s="196"/>
    </row>
  </sheetData>
  <mergeCells count="19">
    <mergeCell ref="A31:B31"/>
    <mergeCell ref="A21:A23"/>
    <mergeCell ref="B21:B23"/>
    <mergeCell ref="A25:A27"/>
    <mergeCell ref="B25:B27"/>
    <mergeCell ref="A28:A30"/>
    <mergeCell ref="B28:B30"/>
    <mergeCell ref="A10:A12"/>
    <mergeCell ref="B10:B12"/>
    <mergeCell ref="A13:A16"/>
    <mergeCell ref="B13:B16"/>
    <mergeCell ref="A17:A20"/>
    <mergeCell ref="B17:B20"/>
    <mergeCell ref="A1:I1"/>
    <mergeCell ref="A2:I2"/>
    <mergeCell ref="A4:A6"/>
    <mergeCell ref="B4:B5"/>
    <mergeCell ref="A7:A8"/>
    <mergeCell ref="B7:B8"/>
  </mergeCells>
  <phoneticPr fontId="17" type="noConversion"/>
  <printOptions horizontalCentered="1"/>
  <pageMargins left="0.25" right="0.25" top="0.59" bottom="0.35" header="0.3" footer="0.3"/>
  <pageSetup orientation="landscape" r:id="rId1"/>
  <headerFooter alignWithMargins="0"/>
  <rowBreaks count="6" manualBreakCount="6">
    <brk id="6" max="16383" man="1"/>
    <brk id="9" max="8" man="1"/>
    <brk id="12" max="8" man="1"/>
    <brk id="16" max="8" man="1"/>
    <brk id="20" max="8" man="1"/>
    <brk id="2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28" zoomScaleNormal="100" workbookViewId="0">
      <selection activeCell="D39" sqref="D39"/>
    </sheetView>
  </sheetViews>
  <sheetFormatPr defaultColWidth="9" defaultRowHeight="15.75"/>
  <cols>
    <col min="1" max="1" width="8" style="112" customWidth="1"/>
    <col min="2" max="2" width="30.875" style="117" customWidth="1"/>
    <col min="3" max="3" width="12.375" style="112" customWidth="1"/>
    <col min="4" max="4" width="28.5" style="115" customWidth="1"/>
    <col min="5" max="5" width="19.375" style="112" bestFit="1" customWidth="1"/>
    <col min="6" max="6" width="25.5" style="111" customWidth="1"/>
    <col min="7" max="7" width="22.75" style="112" bestFit="1" customWidth="1"/>
    <col min="8" max="16384" width="9" style="112"/>
  </cols>
  <sheetData>
    <row r="1" spans="1:7">
      <c r="A1" s="111" t="s">
        <v>253</v>
      </c>
    </row>
    <row r="2" spans="1:7" ht="24">
      <c r="A2" s="240" t="s">
        <v>254</v>
      </c>
      <c r="B2" s="240"/>
      <c r="C2" s="240"/>
      <c r="D2" s="240"/>
      <c r="E2" s="240"/>
    </row>
    <row r="3" spans="1:7" ht="27.75" customHeight="1">
      <c r="A3" s="113" t="s">
        <v>255</v>
      </c>
      <c r="B3" s="116" t="s">
        <v>256</v>
      </c>
      <c r="C3" s="113" t="s">
        <v>257</v>
      </c>
      <c r="D3" s="116" t="s">
        <v>258</v>
      </c>
      <c r="E3" s="113" t="s">
        <v>259</v>
      </c>
    </row>
    <row r="4" spans="1:7" ht="27.75" customHeight="1">
      <c r="A4" s="113" t="s">
        <v>235</v>
      </c>
      <c r="B4" s="118" t="s">
        <v>236</v>
      </c>
      <c r="C4" s="125"/>
      <c r="D4" s="49"/>
      <c r="E4" s="113"/>
    </row>
    <row r="5" spans="1:7" ht="27.75" customHeight="1">
      <c r="A5" s="113" t="s">
        <v>237</v>
      </c>
      <c r="B5" s="121" t="s">
        <v>393</v>
      </c>
      <c r="C5" s="125"/>
      <c r="D5" s="49"/>
      <c r="E5" s="113"/>
    </row>
    <row r="6" spans="1:7" ht="27.75" customHeight="1">
      <c r="A6" s="113">
        <v>1</v>
      </c>
      <c r="B6" s="121" t="s">
        <v>394</v>
      </c>
      <c r="C6" s="126" t="s">
        <v>395</v>
      </c>
      <c r="D6" s="134">
        <v>0.96989999999999998</v>
      </c>
      <c r="E6" s="113"/>
      <c r="F6" s="131">
        <v>361794</v>
      </c>
      <c r="G6" s="124" t="s">
        <v>275</v>
      </c>
    </row>
    <row r="7" spans="1:7" ht="27.75" customHeight="1">
      <c r="A7" s="113">
        <v>2</v>
      </c>
      <c r="B7" s="123" t="s">
        <v>396</v>
      </c>
      <c r="C7" s="150" t="s">
        <v>426</v>
      </c>
      <c r="D7" s="150" t="s">
        <v>427</v>
      </c>
      <c r="E7" s="113"/>
      <c r="F7" s="130" t="s">
        <v>277</v>
      </c>
    </row>
    <row r="8" spans="1:7" ht="27.75" customHeight="1">
      <c r="A8" s="113">
        <v>3</v>
      </c>
      <c r="B8" s="121" t="s">
        <v>276</v>
      </c>
      <c r="C8" s="125" t="s">
        <v>278</v>
      </c>
      <c r="D8" s="49" t="s">
        <v>278</v>
      </c>
      <c r="E8" s="113"/>
    </row>
    <row r="9" spans="1:7" ht="27.75" customHeight="1">
      <c r="A9" s="113">
        <v>4</v>
      </c>
      <c r="B9" s="121" t="s">
        <v>279</v>
      </c>
      <c r="C9" s="133" t="s">
        <v>428</v>
      </c>
      <c r="D9" s="151" t="s">
        <v>429</v>
      </c>
      <c r="E9" s="113"/>
    </row>
    <row r="10" spans="1:7" ht="27.75" customHeight="1">
      <c r="A10" s="113">
        <v>5</v>
      </c>
      <c r="B10" s="121" t="s">
        <v>397</v>
      </c>
      <c r="C10" s="125" t="s">
        <v>280</v>
      </c>
      <c r="D10" s="49" t="s">
        <v>281</v>
      </c>
      <c r="E10" s="113"/>
      <c r="F10" s="111" t="s">
        <v>282</v>
      </c>
    </row>
    <row r="11" spans="1:7" ht="27.75" customHeight="1">
      <c r="A11" s="113">
        <v>6</v>
      </c>
      <c r="B11" s="121" t="s">
        <v>398</v>
      </c>
      <c r="C11" s="125" t="s">
        <v>286</v>
      </c>
      <c r="D11" s="49" t="s">
        <v>283</v>
      </c>
      <c r="E11" s="113"/>
    </row>
    <row r="12" spans="1:7" ht="27.75" customHeight="1">
      <c r="A12" s="113">
        <v>7</v>
      </c>
      <c r="B12" s="121" t="s">
        <v>401</v>
      </c>
      <c r="C12" s="125" t="s">
        <v>284</v>
      </c>
      <c r="D12" s="49" t="s">
        <v>285</v>
      </c>
      <c r="E12" s="113"/>
    </row>
    <row r="13" spans="1:7" ht="27.75" customHeight="1">
      <c r="A13" s="113">
        <v>8</v>
      </c>
      <c r="B13" s="121" t="s">
        <v>402</v>
      </c>
      <c r="C13" s="125" t="s">
        <v>403</v>
      </c>
      <c r="D13" s="49" t="s">
        <v>290</v>
      </c>
      <c r="E13" s="113"/>
    </row>
    <row r="14" spans="1:7" ht="27.75" customHeight="1">
      <c r="A14" s="113">
        <v>9</v>
      </c>
      <c r="B14" s="121" t="s">
        <v>399</v>
      </c>
      <c r="C14" s="125" t="s">
        <v>400</v>
      </c>
      <c r="D14" s="49" t="s">
        <v>287</v>
      </c>
      <c r="E14" s="113"/>
    </row>
    <row r="15" spans="1:7" ht="27.75" customHeight="1">
      <c r="A15" s="113">
        <v>10</v>
      </c>
      <c r="B15" s="121" t="s">
        <v>288</v>
      </c>
      <c r="C15" s="125" t="s">
        <v>284</v>
      </c>
      <c r="D15" s="49" t="s">
        <v>289</v>
      </c>
      <c r="E15" s="113"/>
    </row>
    <row r="16" spans="1:7" ht="27.75" customHeight="1">
      <c r="A16" s="113">
        <v>11</v>
      </c>
      <c r="B16" s="121" t="s">
        <v>291</v>
      </c>
      <c r="C16" s="125" t="s">
        <v>403</v>
      </c>
      <c r="D16" s="49" t="s">
        <v>292</v>
      </c>
      <c r="E16" s="113"/>
    </row>
    <row r="17" spans="1:8" ht="27.75" customHeight="1">
      <c r="A17" s="113">
        <v>12</v>
      </c>
      <c r="B17" s="132" t="s">
        <v>293</v>
      </c>
      <c r="C17" s="133" t="s">
        <v>296</v>
      </c>
      <c r="D17" s="133" t="s">
        <v>296</v>
      </c>
      <c r="E17" s="113"/>
    </row>
    <row r="18" spans="1:8" ht="27.75" customHeight="1">
      <c r="A18" s="113">
        <v>13</v>
      </c>
      <c r="B18" s="132" t="s">
        <v>294</v>
      </c>
      <c r="C18" s="133" t="s">
        <v>295</v>
      </c>
      <c r="D18" s="133" t="s">
        <v>295</v>
      </c>
      <c r="E18" s="113"/>
    </row>
    <row r="19" spans="1:8" ht="27.75" customHeight="1">
      <c r="A19" s="113">
        <v>14</v>
      </c>
      <c r="B19" s="121" t="s">
        <v>404</v>
      </c>
      <c r="C19" s="125" t="s">
        <v>405</v>
      </c>
      <c r="D19" s="49" t="s">
        <v>297</v>
      </c>
      <c r="E19" s="113"/>
      <c r="F19" s="111" t="s">
        <v>298</v>
      </c>
    </row>
    <row r="20" spans="1:8" ht="27.75" customHeight="1">
      <c r="A20" s="113">
        <v>15</v>
      </c>
      <c r="B20" s="121" t="s">
        <v>406</v>
      </c>
      <c r="C20" s="125" t="s">
        <v>407</v>
      </c>
      <c r="D20" s="49" t="s">
        <v>299</v>
      </c>
      <c r="E20" s="113"/>
    </row>
    <row r="21" spans="1:8" ht="27.75" customHeight="1">
      <c r="A21" s="113">
        <v>16</v>
      </c>
      <c r="B21" s="121" t="s">
        <v>408</v>
      </c>
      <c r="C21" s="125" t="s">
        <v>281</v>
      </c>
      <c r="D21" s="49" t="s">
        <v>300</v>
      </c>
      <c r="E21" s="135">
        <f>1509/1525</f>
        <v>0.98950819672131152</v>
      </c>
      <c r="H21" s="112">
        <f>1736*0.95</f>
        <v>1649.1999999999998</v>
      </c>
    </row>
    <row r="22" spans="1:8" ht="27.75" customHeight="1">
      <c r="A22" s="113">
        <v>17</v>
      </c>
      <c r="B22" s="121" t="s">
        <v>409</v>
      </c>
      <c r="C22" s="125" t="s">
        <v>281</v>
      </c>
      <c r="D22" s="49" t="s">
        <v>301</v>
      </c>
      <c r="E22" s="135">
        <f>1523/1543</f>
        <v>0.98703823720025918</v>
      </c>
      <c r="H22" s="112">
        <f>1698/1736</f>
        <v>0.97811059907834097</v>
      </c>
    </row>
    <row r="23" spans="1:8" ht="27.75" customHeight="1">
      <c r="A23" s="113">
        <v>18</v>
      </c>
      <c r="B23" s="121" t="s">
        <v>410</v>
      </c>
      <c r="C23" s="125" t="s">
        <v>295</v>
      </c>
      <c r="D23" s="125" t="s">
        <v>295</v>
      </c>
      <c r="E23" s="113"/>
    </row>
    <row r="24" spans="1:8" ht="27.75" customHeight="1">
      <c r="A24" s="113">
        <v>19</v>
      </c>
      <c r="B24" s="121" t="s">
        <v>302</v>
      </c>
      <c r="C24" s="125" t="s">
        <v>281</v>
      </c>
      <c r="D24" s="125" t="s">
        <v>303</v>
      </c>
      <c r="E24" s="113"/>
    </row>
    <row r="25" spans="1:8" ht="27.75" customHeight="1">
      <c r="A25" s="113">
        <v>20</v>
      </c>
      <c r="B25" s="121" t="s">
        <v>304</v>
      </c>
      <c r="C25" s="125" t="s">
        <v>411</v>
      </c>
      <c r="D25" s="125" t="s">
        <v>305</v>
      </c>
      <c r="E25" s="113">
        <f>2100/2141</f>
        <v>0.98085007006071934</v>
      </c>
    </row>
    <row r="26" spans="1:8" ht="27.75" customHeight="1">
      <c r="A26" s="113"/>
      <c r="B26" s="132" t="s">
        <v>306</v>
      </c>
      <c r="C26" s="133" t="s">
        <v>296</v>
      </c>
      <c r="D26" s="133" t="s">
        <v>296</v>
      </c>
      <c r="E26" s="113"/>
    </row>
    <row r="27" spans="1:8" ht="27.75" customHeight="1">
      <c r="A27" s="113"/>
      <c r="B27" s="132" t="s">
        <v>308</v>
      </c>
      <c r="C27" s="133" t="s">
        <v>309</v>
      </c>
      <c r="D27" s="133" t="s">
        <v>310</v>
      </c>
      <c r="E27" s="113">
        <f>2108/2141</f>
        <v>0.98458664175618871</v>
      </c>
    </row>
    <row r="28" spans="1:8" ht="27.75" customHeight="1">
      <c r="A28" s="113"/>
      <c r="B28" s="121" t="s">
        <v>307</v>
      </c>
      <c r="C28" s="125" t="s">
        <v>311</v>
      </c>
      <c r="D28" s="125" t="s">
        <v>312</v>
      </c>
      <c r="E28" s="113">
        <f>2008/2141</f>
        <v>0.93787949556282113</v>
      </c>
    </row>
    <row r="29" spans="1:8" ht="27.75" customHeight="1">
      <c r="A29" s="113" t="s">
        <v>238</v>
      </c>
      <c r="B29" s="121" t="s">
        <v>313</v>
      </c>
      <c r="C29" s="125"/>
      <c r="D29" s="49"/>
      <c r="E29" s="113"/>
    </row>
    <row r="30" spans="1:8" ht="27.75" customHeight="1">
      <c r="A30" s="113">
        <v>1</v>
      </c>
      <c r="B30" s="121" t="s">
        <v>459</v>
      </c>
      <c r="C30" s="125" t="s">
        <v>318</v>
      </c>
      <c r="D30" s="49" t="s">
        <v>316</v>
      </c>
      <c r="E30" s="113" t="s">
        <v>319</v>
      </c>
      <c r="G30" s="136">
        <f>764*11040</f>
        <v>8434560</v>
      </c>
    </row>
    <row r="31" spans="1:8" ht="27.75" customHeight="1">
      <c r="A31" s="113">
        <v>2</v>
      </c>
      <c r="B31" s="121" t="s">
        <v>314</v>
      </c>
      <c r="C31" s="125" t="s">
        <v>320</v>
      </c>
      <c r="D31" s="49" t="s">
        <v>315</v>
      </c>
      <c r="E31" s="113" t="s">
        <v>321</v>
      </c>
      <c r="G31" s="136">
        <f>417*9060</f>
        <v>3778020</v>
      </c>
    </row>
    <row r="32" spans="1:8" ht="27.75" customHeight="1">
      <c r="A32" s="113">
        <v>3</v>
      </c>
      <c r="B32" s="122" t="s">
        <v>317</v>
      </c>
      <c r="C32" s="125"/>
      <c r="D32" s="49" t="s">
        <v>322</v>
      </c>
      <c r="E32" s="113"/>
    </row>
    <row r="33" spans="1:6" ht="27.75" customHeight="1">
      <c r="A33" s="113">
        <v>4</v>
      </c>
      <c r="B33" s="122" t="s">
        <v>460</v>
      </c>
      <c r="C33" s="125" t="s">
        <v>324</v>
      </c>
      <c r="D33" s="49" t="s">
        <v>323</v>
      </c>
      <c r="E33" s="113" t="s">
        <v>325</v>
      </c>
    </row>
    <row r="34" spans="1:6" ht="31.5" customHeight="1">
      <c r="A34" s="113">
        <v>5</v>
      </c>
      <c r="B34" s="122" t="s">
        <v>461</v>
      </c>
      <c r="C34" s="125"/>
      <c r="D34" s="49" t="s">
        <v>326</v>
      </c>
      <c r="E34" s="113"/>
    </row>
    <row r="35" spans="1:6" ht="36" customHeight="1">
      <c r="A35" s="113">
        <v>6</v>
      </c>
      <c r="B35" s="122" t="s">
        <v>412</v>
      </c>
      <c r="C35" s="125" t="s">
        <v>295</v>
      </c>
      <c r="D35" s="125"/>
      <c r="E35" s="113"/>
    </row>
    <row r="36" spans="1:6" ht="36" customHeight="1">
      <c r="A36" s="113">
        <v>7</v>
      </c>
      <c r="B36" s="122" t="s">
        <v>413</v>
      </c>
      <c r="C36" s="125" t="s">
        <v>295</v>
      </c>
      <c r="D36" s="49"/>
      <c r="E36" s="113"/>
    </row>
    <row r="37" spans="1:6" ht="36" customHeight="1">
      <c r="A37" s="113">
        <v>8</v>
      </c>
      <c r="B37" s="122" t="s">
        <v>327</v>
      </c>
      <c r="C37" s="125" t="s">
        <v>295</v>
      </c>
      <c r="D37" s="49"/>
      <c r="E37" s="113"/>
    </row>
    <row r="38" spans="1:6" ht="27.75" customHeight="1">
      <c r="A38" s="113" t="s">
        <v>239</v>
      </c>
      <c r="B38" s="121" t="s">
        <v>328</v>
      </c>
      <c r="C38" s="125"/>
      <c r="D38" s="49"/>
      <c r="E38" s="113"/>
    </row>
    <row r="39" spans="1:6" ht="27.75" customHeight="1">
      <c r="A39" s="113">
        <v>1</v>
      </c>
      <c r="B39" s="137" t="s">
        <v>330</v>
      </c>
      <c r="C39" s="138" t="s">
        <v>331</v>
      </c>
      <c r="D39" s="138" t="s">
        <v>331</v>
      </c>
      <c r="E39" s="113"/>
      <c r="F39" s="130" t="s">
        <v>335</v>
      </c>
    </row>
    <row r="40" spans="1:6" ht="27.75" customHeight="1">
      <c r="A40" s="113">
        <v>2</v>
      </c>
      <c r="B40" s="137" t="s">
        <v>332</v>
      </c>
      <c r="C40" s="138" t="s">
        <v>333</v>
      </c>
      <c r="D40" s="138" t="s">
        <v>333</v>
      </c>
      <c r="E40" s="113"/>
    </row>
    <row r="41" spans="1:6" ht="27.75" customHeight="1">
      <c r="A41" s="113">
        <v>3</v>
      </c>
      <c r="B41" s="137" t="s">
        <v>414</v>
      </c>
      <c r="C41" s="139">
        <v>0.91200000000000003</v>
      </c>
      <c r="D41" s="140">
        <v>0.97750000000000004</v>
      </c>
      <c r="E41" s="113"/>
    </row>
    <row r="42" spans="1:6" ht="27.75" customHeight="1">
      <c r="A42" s="113">
        <v>4</v>
      </c>
      <c r="B42" s="137" t="s">
        <v>415</v>
      </c>
      <c r="C42" s="138" t="s">
        <v>416</v>
      </c>
      <c r="D42" s="140">
        <v>0.96840000000000004</v>
      </c>
      <c r="E42" s="113"/>
    </row>
    <row r="43" spans="1:6" ht="27.75" customHeight="1">
      <c r="A43" s="113">
        <v>5</v>
      </c>
      <c r="B43" s="119"/>
      <c r="C43" s="127"/>
      <c r="D43" s="128"/>
      <c r="E43" s="113"/>
    </row>
    <row r="44" spans="1:6" ht="27.75" customHeight="1">
      <c r="A44" s="113"/>
      <c r="B44" s="118"/>
      <c r="C44" s="125"/>
      <c r="D44" s="49"/>
      <c r="E44" s="113"/>
    </row>
    <row r="45" spans="1:6" ht="27.75" customHeight="1">
      <c r="A45" s="113"/>
      <c r="B45" s="118"/>
      <c r="C45" s="125"/>
      <c r="D45" s="49"/>
      <c r="E45" s="113"/>
    </row>
    <row r="46" spans="1:6" ht="27.75" customHeight="1">
      <c r="A46" s="113" t="s">
        <v>240</v>
      </c>
      <c r="B46" s="121" t="s">
        <v>329</v>
      </c>
      <c r="C46" s="125"/>
      <c r="D46" s="49"/>
      <c r="E46" s="113"/>
    </row>
    <row r="47" spans="1:6" ht="27.75" customHeight="1">
      <c r="A47" s="113">
        <v>1</v>
      </c>
      <c r="B47" s="121" t="s">
        <v>417</v>
      </c>
      <c r="C47" s="125" t="s">
        <v>352</v>
      </c>
      <c r="D47" s="125" t="s">
        <v>352</v>
      </c>
      <c r="E47" s="113"/>
    </row>
    <row r="48" spans="1:6" ht="27.75" customHeight="1">
      <c r="A48" s="113">
        <v>2</v>
      </c>
      <c r="B48" s="121" t="s">
        <v>354</v>
      </c>
      <c r="C48" s="125" t="s">
        <v>353</v>
      </c>
      <c r="D48" s="49" t="s">
        <v>295</v>
      </c>
      <c r="E48" s="113"/>
    </row>
    <row r="49" spans="1:6" ht="27.75" customHeight="1">
      <c r="A49" s="113">
        <v>3</v>
      </c>
      <c r="B49" s="121" t="s">
        <v>355</v>
      </c>
      <c r="C49" s="125" t="s">
        <v>356</v>
      </c>
      <c r="D49" s="49" t="s">
        <v>357</v>
      </c>
      <c r="E49" s="113"/>
    </row>
    <row r="50" spans="1:6" ht="27.75" customHeight="1">
      <c r="A50" s="113">
        <v>4</v>
      </c>
      <c r="B50" s="121" t="s">
        <v>358</v>
      </c>
      <c r="C50" s="125" t="s">
        <v>359</v>
      </c>
      <c r="D50" s="125" t="s">
        <v>359</v>
      </c>
      <c r="E50" s="113"/>
    </row>
    <row r="51" spans="1:6" ht="27.75" customHeight="1">
      <c r="A51" s="113">
        <v>5</v>
      </c>
      <c r="B51" s="121" t="s">
        <v>418</v>
      </c>
      <c r="C51" s="125" t="s">
        <v>295</v>
      </c>
      <c r="D51" s="125" t="s">
        <v>295</v>
      </c>
      <c r="E51" s="113"/>
    </row>
    <row r="52" spans="1:6" ht="27.75" customHeight="1">
      <c r="A52" s="113">
        <v>6</v>
      </c>
      <c r="B52" s="121" t="s">
        <v>419</v>
      </c>
      <c r="C52" s="125" t="s">
        <v>295</v>
      </c>
      <c r="D52" s="125" t="s">
        <v>295</v>
      </c>
      <c r="E52" s="113"/>
    </row>
    <row r="53" spans="1:6" ht="27.75" customHeight="1">
      <c r="A53" s="113">
        <v>7</v>
      </c>
      <c r="B53" s="121" t="s">
        <v>420</v>
      </c>
      <c r="C53" s="144" t="s">
        <v>360</v>
      </c>
      <c r="D53" s="144" t="s">
        <v>361</v>
      </c>
      <c r="E53" s="113"/>
    </row>
    <row r="54" spans="1:6" ht="27.75" customHeight="1">
      <c r="A54" s="113">
        <v>8</v>
      </c>
      <c r="B54" s="121" t="s">
        <v>362</v>
      </c>
      <c r="C54" s="138" t="s">
        <v>363</v>
      </c>
      <c r="D54" s="138" t="s">
        <v>363</v>
      </c>
      <c r="E54" s="113"/>
    </row>
    <row r="55" spans="1:6" ht="27.75" customHeight="1">
      <c r="A55" s="113">
        <v>9</v>
      </c>
      <c r="B55" s="137" t="s">
        <v>367</v>
      </c>
      <c r="C55" s="138" t="s">
        <v>368</v>
      </c>
      <c r="D55" s="138" t="s">
        <v>368</v>
      </c>
      <c r="E55" s="113"/>
    </row>
    <row r="56" spans="1:6" ht="27.75" customHeight="1">
      <c r="A56" s="113">
        <v>10</v>
      </c>
      <c r="B56" s="137" t="s">
        <v>421</v>
      </c>
      <c r="C56" s="138" t="s">
        <v>388</v>
      </c>
      <c r="D56" s="138" t="s">
        <v>388</v>
      </c>
      <c r="E56" s="113"/>
      <c r="F56" s="130" t="s">
        <v>392</v>
      </c>
    </row>
    <row r="57" spans="1:6" ht="27.75" customHeight="1">
      <c r="A57" s="113"/>
      <c r="B57" s="137" t="s">
        <v>422</v>
      </c>
      <c r="C57" s="138" t="s">
        <v>389</v>
      </c>
      <c r="D57" s="138" t="s">
        <v>389</v>
      </c>
      <c r="E57" s="113"/>
      <c r="F57" s="130" t="s">
        <v>392</v>
      </c>
    </row>
    <row r="58" spans="1:6" ht="27.75" customHeight="1">
      <c r="A58" s="113"/>
      <c r="B58" s="137" t="s">
        <v>390</v>
      </c>
      <c r="C58" s="138" t="s">
        <v>391</v>
      </c>
      <c r="D58" s="138" t="s">
        <v>391</v>
      </c>
      <c r="E58" s="113"/>
      <c r="F58" s="130" t="s">
        <v>392</v>
      </c>
    </row>
    <row r="59" spans="1:6" ht="27.75" customHeight="1">
      <c r="A59" s="141" t="s">
        <v>334</v>
      </c>
      <c r="B59" s="121" t="s">
        <v>423</v>
      </c>
      <c r="C59" s="125"/>
      <c r="D59" s="49"/>
      <c r="E59" s="113"/>
    </row>
    <row r="60" spans="1:6" ht="27.75" customHeight="1">
      <c r="A60" s="113"/>
      <c r="B60" s="137" t="s">
        <v>369</v>
      </c>
      <c r="C60" s="145" t="s">
        <v>370</v>
      </c>
      <c r="D60" s="145" t="s">
        <v>370</v>
      </c>
      <c r="E60" s="146"/>
      <c r="F60" s="137" t="s">
        <v>371</v>
      </c>
    </row>
    <row r="61" spans="1:6" ht="27.75" customHeight="1">
      <c r="A61" s="113"/>
      <c r="B61" s="137" t="s">
        <v>372</v>
      </c>
      <c r="C61" s="138" t="s">
        <v>373</v>
      </c>
      <c r="D61" s="145" t="s">
        <v>374</v>
      </c>
      <c r="E61" s="113"/>
    </row>
    <row r="62" spans="1:6" ht="27.75" customHeight="1">
      <c r="A62" s="113"/>
      <c r="B62" s="137" t="s">
        <v>375</v>
      </c>
      <c r="C62" s="138">
        <v>1260</v>
      </c>
      <c r="D62" s="145" t="s">
        <v>376</v>
      </c>
      <c r="E62" s="113"/>
    </row>
    <row r="63" spans="1:6" ht="27.75" customHeight="1">
      <c r="A63" s="147"/>
      <c r="B63" s="137" t="s">
        <v>377</v>
      </c>
      <c r="C63" s="148">
        <v>10000</v>
      </c>
      <c r="D63" s="145" t="s">
        <v>378</v>
      </c>
      <c r="E63" s="146"/>
      <c r="F63" s="137"/>
    </row>
    <row r="64" spans="1:6" ht="27.75" customHeight="1">
      <c r="A64" s="113"/>
      <c r="B64" s="137" t="s">
        <v>379</v>
      </c>
      <c r="C64" s="138" t="s">
        <v>380</v>
      </c>
      <c r="D64" s="145" t="s">
        <v>381</v>
      </c>
      <c r="E64" s="113"/>
    </row>
    <row r="65" spans="1:5" ht="27.75" customHeight="1">
      <c r="A65" s="114"/>
      <c r="B65" s="137" t="s">
        <v>382</v>
      </c>
      <c r="C65" s="138" t="s">
        <v>383</v>
      </c>
      <c r="D65" s="149">
        <f>6/9</f>
        <v>0.66666666666666663</v>
      </c>
      <c r="E65" s="113"/>
    </row>
    <row r="66" spans="1:5" ht="27.75" customHeight="1">
      <c r="A66" s="113" t="s">
        <v>241</v>
      </c>
      <c r="B66" s="118" t="s">
        <v>242</v>
      </c>
      <c r="C66" s="125"/>
      <c r="D66" s="49"/>
      <c r="E66" s="113"/>
    </row>
    <row r="67" spans="1:5" ht="31.5" customHeight="1">
      <c r="A67" s="113">
        <v>1</v>
      </c>
      <c r="B67" s="118" t="s">
        <v>243</v>
      </c>
      <c r="C67" s="125" t="s">
        <v>295</v>
      </c>
      <c r="D67" s="125" t="s">
        <v>295</v>
      </c>
      <c r="E67" s="113"/>
    </row>
    <row r="68" spans="1:5" ht="27.75" customHeight="1">
      <c r="A68" s="113" t="s">
        <v>244</v>
      </c>
      <c r="B68" s="118" t="s">
        <v>245</v>
      </c>
      <c r="C68" s="125"/>
      <c r="D68" s="49"/>
      <c r="E68" s="113"/>
    </row>
    <row r="69" spans="1:5" ht="27.75" customHeight="1">
      <c r="A69" s="113" t="s">
        <v>237</v>
      </c>
      <c r="B69" s="121" t="s">
        <v>336</v>
      </c>
      <c r="C69" s="125"/>
      <c r="D69" s="49"/>
      <c r="E69" s="113"/>
    </row>
    <row r="70" spans="1:5" ht="31.5" customHeight="1">
      <c r="A70" s="113">
        <v>1</v>
      </c>
      <c r="B70" s="137" t="s">
        <v>337</v>
      </c>
      <c r="C70" s="142"/>
      <c r="D70" s="143" t="s">
        <v>338</v>
      </c>
      <c r="E70" s="113"/>
    </row>
    <row r="71" spans="1:5" ht="31.5" customHeight="1">
      <c r="A71" s="113">
        <v>2</v>
      </c>
      <c r="B71" s="137" t="s">
        <v>339</v>
      </c>
      <c r="C71" s="142" t="s">
        <v>340</v>
      </c>
      <c r="D71" s="143">
        <v>0</v>
      </c>
      <c r="E71" s="113"/>
    </row>
    <row r="72" spans="1:5" ht="31.5" customHeight="1">
      <c r="A72" s="113">
        <v>3</v>
      </c>
      <c r="B72" s="137" t="s">
        <v>341</v>
      </c>
      <c r="C72" s="138" t="s">
        <v>342</v>
      </c>
      <c r="D72" s="140">
        <v>0.24049999999999999</v>
      </c>
      <c r="E72" s="113"/>
    </row>
    <row r="73" spans="1:5" ht="31.5" customHeight="1">
      <c r="A73" s="113">
        <v>4</v>
      </c>
      <c r="B73" s="137" t="s">
        <v>343</v>
      </c>
      <c r="C73" s="138" t="s">
        <v>344</v>
      </c>
      <c r="D73" s="140">
        <v>0.1125</v>
      </c>
      <c r="E73" s="113"/>
    </row>
    <row r="74" spans="1:5" ht="27.75" customHeight="1">
      <c r="A74" s="113"/>
      <c r="B74" s="118"/>
      <c r="C74" s="125"/>
      <c r="D74" s="49"/>
      <c r="E74" s="113"/>
    </row>
    <row r="75" spans="1:5" ht="27.75" customHeight="1">
      <c r="A75" s="141" t="s">
        <v>345</v>
      </c>
      <c r="B75" s="121" t="s">
        <v>424</v>
      </c>
      <c r="C75" s="125"/>
      <c r="D75" s="49"/>
      <c r="E75" s="113"/>
    </row>
    <row r="76" spans="1:5" ht="27.75" customHeight="1">
      <c r="A76" s="113"/>
      <c r="B76" s="118"/>
      <c r="C76" s="125"/>
      <c r="D76" s="49"/>
      <c r="E76" s="113"/>
    </row>
    <row r="77" spans="1:5" ht="27.75" customHeight="1">
      <c r="A77" s="141" t="s">
        <v>346</v>
      </c>
      <c r="B77" s="122" t="s">
        <v>425</v>
      </c>
      <c r="C77" s="125"/>
      <c r="D77" s="49"/>
      <c r="E77" s="113"/>
    </row>
    <row r="78" spans="1:5" ht="27.75" customHeight="1">
      <c r="A78" s="113"/>
      <c r="B78" s="137" t="s">
        <v>384</v>
      </c>
      <c r="C78" s="138" t="s">
        <v>385</v>
      </c>
      <c r="D78" s="145" t="s">
        <v>386</v>
      </c>
      <c r="E78" s="113"/>
    </row>
    <row r="79" spans="1:5" ht="27.75" customHeight="1">
      <c r="A79" s="113"/>
      <c r="B79" s="137" t="s">
        <v>387</v>
      </c>
      <c r="C79" s="138"/>
      <c r="D79" s="143">
        <v>0.99</v>
      </c>
      <c r="E79" s="113"/>
    </row>
    <row r="80" spans="1:5" ht="33.75" customHeight="1">
      <c r="A80" s="141" t="s">
        <v>347</v>
      </c>
      <c r="B80" s="122" t="s">
        <v>348</v>
      </c>
      <c r="C80" s="125"/>
      <c r="D80" s="129"/>
      <c r="E80" s="113"/>
    </row>
    <row r="81" spans="1:5" ht="27.75" customHeight="1">
      <c r="A81" s="113">
        <v>1</v>
      </c>
      <c r="B81" s="122" t="s">
        <v>365</v>
      </c>
      <c r="C81" s="144" t="s">
        <v>366</v>
      </c>
      <c r="D81" s="49"/>
      <c r="E81" s="113"/>
    </row>
    <row r="82" spans="1:5">
      <c r="A82" s="113"/>
      <c r="B82" s="118"/>
      <c r="C82" s="125"/>
      <c r="D82" s="129"/>
      <c r="E82" s="113"/>
    </row>
    <row r="83" spans="1:5" ht="27.75" customHeight="1">
      <c r="A83" s="141" t="s">
        <v>334</v>
      </c>
      <c r="B83" s="122" t="s">
        <v>349</v>
      </c>
      <c r="C83" s="125"/>
      <c r="D83" s="49"/>
      <c r="E83" s="113"/>
    </row>
    <row r="84" spans="1:5" ht="27.75" customHeight="1">
      <c r="A84" s="113">
        <v>1</v>
      </c>
      <c r="B84" s="121" t="s">
        <v>350</v>
      </c>
      <c r="C84" s="125" t="s">
        <v>246</v>
      </c>
      <c r="D84" s="49"/>
      <c r="E84" s="113"/>
    </row>
    <row r="85" spans="1:5" ht="27.75" customHeight="1">
      <c r="A85" s="113">
        <v>2</v>
      </c>
      <c r="B85" s="121" t="s">
        <v>351</v>
      </c>
      <c r="C85" s="125" t="s">
        <v>246</v>
      </c>
      <c r="D85" s="49"/>
      <c r="E85" s="113"/>
    </row>
  </sheetData>
  <mergeCells count="1">
    <mergeCell ref="A2:E2"/>
  </mergeCells>
  <phoneticPr fontId="34" type="noConversion"/>
  <printOptions horizontalCentered="1"/>
  <pageMargins left="0.23622047244094491" right="0.23622047244094491"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13</vt:i4>
      </vt:variant>
    </vt:vector>
  </HeadingPairs>
  <TitlesOfParts>
    <vt:vector size="29" baseType="lpstr">
      <vt:lpstr>1-整体预算收支执行情况表</vt:lpstr>
      <vt:lpstr>2-预算执行明细表 (定)</vt:lpstr>
      <vt:lpstr>2-预算执行明细表 (定) (2)</vt:lpstr>
      <vt:lpstr>2-预算执行明细表 (定) (3)</vt:lpstr>
      <vt:lpstr>2-预算执行明细表 (定) (4)</vt:lpstr>
      <vt:lpstr>3-基础数据表</vt:lpstr>
      <vt:lpstr>2-目标完成情况表(定）</vt:lpstr>
      <vt:lpstr>3-部门评价体系</vt:lpstr>
      <vt:lpstr>2-目标完成情况表 (2)</vt:lpstr>
      <vt:lpstr>对比</vt:lpstr>
      <vt:lpstr>Sheet4</vt:lpstr>
      <vt:lpstr>学生查询情况</vt:lpstr>
      <vt:lpstr>师资</vt:lpstr>
      <vt:lpstr>Sheet1</vt:lpstr>
      <vt:lpstr>Sheet2</vt:lpstr>
      <vt:lpstr>Sheet3</vt:lpstr>
      <vt:lpstr>'1-整体预算收支执行情况表'!Print_Area</vt:lpstr>
      <vt:lpstr>'2-目标完成情况表(定）'!Print_Area</vt:lpstr>
      <vt:lpstr>'2-预算执行明细表 (定)'!Print_Area</vt:lpstr>
      <vt:lpstr>'2-预算执行明细表 (定) (2)'!Print_Area</vt:lpstr>
      <vt:lpstr>'2-预算执行明细表 (定) (3)'!Print_Area</vt:lpstr>
      <vt:lpstr>'2-预算执行明细表 (定) (4)'!Print_Area</vt:lpstr>
      <vt:lpstr>'3-部门评价体系'!Print_Area</vt:lpstr>
      <vt:lpstr>'3-基础数据表'!Print_Area</vt:lpstr>
      <vt:lpstr>'1-整体预算收支执行情况表'!Print_Titles</vt:lpstr>
      <vt:lpstr>'2-目标完成情况表 (2)'!Print_Titles</vt:lpstr>
      <vt:lpstr>'2-目标完成情况表(定）'!Print_Titles</vt:lpstr>
      <vt:lpstr>'2-预算执行明细表 (定)'!Print_Titles</vt:lpstr>
      <vt:lpstr>'3-部门评价体系'!Print_Titles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Meimin</cp:lastModifiedBy>
  <cp:lastPrinted>2023-12-12T12:26:36Z</cp:lastPrinted>
  <dcterms:created xsi:type="dcterms:W3CDTF">2021-06-01T09:05:00Z</dcterms:created>
  <dcterms:modified xsi:type="dcterms:W3CDTF">2023-12-12T13:27:08Z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